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Elh\ELH - ESTRATEGIA LOCAL HABITAÇÃO DE GDM\08 - ELH - SITE\DOCs_finais\pastas-para-site\3_Avisos_e_formularios\Candidatura_Entidades_Promotoras_Privadas\Formularios_ZIP\"/>
    </mc:Choice>
  </mc:AlternateContent>
  <workbookProtection workbookAlgorithmName="SHA-512" workbookHashValue="0/2M+u5J6VtO0xFJUpY1yW8fAeR0Y/6vjUxpeabx0jRP7q6Z1SX6nd4riK+1LIZIOi8lYXggoyI9oPW9wUODkQ==" workbookSaltValue="ofFmboP55esNSMDUbNp7Jw==" workbookSpinCount="100000" lockStructure="1"/>
  <bookViews>
    <workbookView xWindow="0" yWindow="0" windowWidth="28800" windowHeight="14100" tabRatio="865"/>
  </bookViews>
  <sheets>
    <sheet name="Formulário" sheetId="9" r:id="rId1"/>
    <sheet name="Anexo I" sheetId="65" r:id="rId2"/>
    <sheet name="Anexo II" sheetId="39" r:id="rId3"/>
    <sheet name="Anexo III" sheetId="60" r:id="rId4"/>
    <sheet name="NQ" sheetId="54" r:id="rId5"/>
    <sheet name="CO" sheetId="55" r:id="rId6"/>
    <sheet name="Separador 1" sheetId="28" state="hidden" r:id="rId7"/>
    <sheet name="Anexo IV" sheetId="61" state="hidden" r:id="rId8"/>
    <sheet name="Anexo V" sheetId="62" state="hidden" r:id="rId9"/>
    <sheet name="Anexo V C" sheetId="64" state="hidden" r:id="rId10"/>
    <sheet name="Separador 2" sheetId="66" state="hidden" r:id="rId11"/>
    <sheet name="Anexo 3a" sheetId="49" state="hidden" r:id="rId12"/>
    <sheet name="Anexo 4a" sheetId="58" state="hidden" r:id="rId13"/>
    <sheet name="Anexo 5a" sheetId="56" state="hidden" r:id="rId14"/>
    <sheet name="HCC" sheetId="24" state="hidden" r:id="rId15"/>
    <sheet name="BD_Formulário" sheetId="67" state="hidden" r:id="rId16"/>
    <sheet name="BD_Anexo I" sheetId="68" state="hidden" r:id="rId17"/>
    <sheet name="SH" sheetId="30" state="hidden" r:id="rId18"/>
    <sheet name="Tabelas" sheetId="7" state="hidden" r:id="rId19"/>
    <sheet name="Municipios" sheetId="32" state="hidden" r:id="rId20"/>
    <sheet name="VRefAquis" sheetId="26" state="hidden" r:id="rId21"/>
    <sheet name="VRefArren" sheetId="29" state="hidden" r:id="rId22"/>
    <sheet name="Habitac" sheetId="46" state="hidden" r:id="rId23"/>
  </sheets>
  <externalReferences>
    <externalReference r:id="rId24"/>
    <externalReference r:id="rId25"/>
    <externalReference r:id="rId26"/>
    <externalReference r:id="rId27"/>
  </externalReferences>
  <definedNames>
    <definedName name="_xlnm._FilterDatabase" localSheetId="20" hidden="1">VRefAquis!$A$11:$D$457</definedName>
    <definedName name="_Toc85403521" localSheetId="17">SH!$D$8</definedName>
    <definedName name="aa" localSheetId="11">#REF!</definedName>
    <definedName name="aa" localSheetId="12">#REF!</definedName>
    <definedName name="aa" localSheetId="3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>#REF!</definedName>
    <definedName name="_xlnm.Print_Area" localSheetId="11">'Anexo 3a'!$A$1:$J$8</definedName>
    <definedName name="_xlnm.Print_Area" localSheetId="12">'Anexo 4a'!$A$1:$I$9</definedName>
    <definedName name="_xlnm.Print_Area" localSheetId="13">'Anexo 5a'!$A$1:$L$5</definedName>
    <definedName name="_xlnm.Print_Area" localSheetId="1">'Anexo I'!$B$1:$H$48</definedName>
    <definedName name="_xlnm.Print_Area" localSheetId="2">'Anexo II'!$A$1:$I$156</definedName>
    <definedName name="_xlnm.Print_Area" localSheetId="3">'Anexo III'!$A$1:$P$158</definedName>
    <definedName name="_xlnm.Print_Area" localSheetId="7">'Anexo IV'!$A$1:$F$32</definedName>
    <definedName name="_xlnm.Print_Area" localSheetId="8">'Anexo V'!$A$1:$H$163</definedName>
    <definedName name="_xlnm.Print_Area" localSheetId="9">'Anexo V C'!$A$1:$F$163</definedName>
    <definedName name="_xlnm.Print_Area" localSheetId="5">CO!$B$1:$J$43</definedName>
    <definedName name="_xlnm.Print_Area" localSheetId="0">Formulário!$B$1:$N$59</definedName>
    <definedName name="_xlnm.Print_Area" localSheetId="4">NQ!$B$1:$G$157</definedName>
    <definedName name="CA" localSheetId="11">#REF!</definedName>
    <definedName name="CA" localSheetId="12">#REF!</definedName>
    <definedName name="CA" localSheetId="13">#REF!</definedName>
    <definedName name="CA" localSheetId="2">#REF!</definedName>
    <definedName name="CA" localSheetId="3">#REF!</definedName>
    <definedName name="CA" localSheetId="7">#REF!</definedName>
    <definedName name="CA" localSheetId="8">#REF!</definedName>
    <definedName name="CA" localSheetId="9">#REF!</definedName>
    <definedName name="CA" localSheetId="22">#REF!</definedName>
    <definedName name="CA">HCC!$C$10</definedName>
    <definedName name="CL" localSheetId="11">#REF!</definedName>
    <definedName name="CL" localSheetId="12">#REF!</definedName>
    <definedName name="CL" localSheetId="13">#REF!</definedName>
    <definedName name="CL" localSheetId="2">#REF!</definedName>
    <definedName name="CL" localSheetId="3">#REF!</definedName>
    <definedName name="CL" localSheetId="7">#REF!</definedName>
    <definedName name="CL" localSheetId="8">#REF!</definedName>
    <definedName name="CL" localSheetId="9">#REF!</definedName>
    <definedName name="CL" localSheetId="22">#REF!</definedName>
    <definedName name="CL">HCC!$C$9</definedName>
    <definedName name="CO" localSheetId="11">#REF!</definedName>
    <definedName name="CO" localSheetId="12">#REF!</definedName>
    <definedName name="CO" localSheetId="13">#REF!</definedName>
    <definedName name="CO" localSheetId="2">#REF!</definedName>
    <definedName name="CO" localSheetId="3">#REF!</definedName>
    <definedName name="CO" localSheetId="7">#REF!</definedName>
    <definedName name="CO" localSheetId="8">#REF!</definedName>
    <definedName name="CO" localSheetId="9">#REF!</definedName>
    <definedName name="CO" localSheetId="22">#REF!</definedName>
    <definedName name="CO">HCC!$C$8</definedName>
    <definedName name="CompT0_1a5" localSheetId="11">[1]arrend!$I$18</definedName>
    <definedName name="CompT0_1a5" localSheetId="12">[1]arrend!$I$18</definedName>
    <definedName name="CompT0_1a5" localSheetId="13">[1]arrend!$I$18</definedName>
    <definedName name="CompT0_1a5" localSheetId="1">[2]arrend!$I$15</definedName>
    <definedName name="CompT0_1a5" localSheetId="2">[1]arrend!$I$18</definedName>
    <definedName name="CompT0_1a5" localSheetId="3">[1]arrend!$I$18</definedName>
    <definedName name="CompT0_1a5" localSheetId="7">[1]arrend!$I$18</definedName>
    <definedName name="CompT0_1a5" localSheetId="8">[1]arrend!$I$18</definedName>
    <definedName name="CompT0_1a5" localSheetId="9">[1]arrend!$I$18</definedName>
    <definedName name="CompT0_1a5" localSheetId="22">[1]arrend!$I$18</definedName>
    <definedName name="CompT0_1a5" localSheetId="10">#REF!</definedName>
    <definedName name="CompT0_1a5">#REF!</definedName>
    <definedName name="CompT0_6a10" localSheetId="11">[1]arrend!$I$19</definedName>
    <definedName name="CompT0_6a10" localSheetId="12">[1]arrend!$I$19</definedName>
    <definedName name="CompT0_6a10" localSheetId="13">[1]arrend!$I$19</definedName>
    <definedName name="CompT0_6a10" localSheetId="1">[2]arrend!$I$16</definedName>
    <definedName name="CompT0_6a10" localSheetId="2">[1]arrend!$I$19</definedName>
    <definedName name="CompT0_6a10" localSheetId="3">[1]arrend!$I$19</definedName>
    <definedName name="CompT0_6a10" localSheetId="7">[1]arrend!$I$19</definedName>
    <definedName name="CompT0_6a10" localSheetId="8">[1]arrend!$I$19</definedName>
    <definedName name="CompT0_6a10" localSheetId="9">[1]arrend!$I$19</definedName>
    <definedName name="CompT0_6a10" localSheetId="22">[1]arrend!$I$19</definedName>
    <definedName name="CompT0_6a10" localSheetId="10">#REF!</definedName>
    <definedName name="CompT0_6a10">#REF!</definedName>
    <definedName name="CompT1_1a5" localSheetId="11">[1]arrend!$J$18</definedName>
    <definedName name="CompT1_1a5" localSheetId="12">[1]arrend!$J$18</definedName>
    <definedName name="CompT1_1a5" localSheetId="13">[1]arrend!$J$18</definedName>
    <definedName name="CompT1_1a5" localSheetId="1">[2]arrend!$J$15</definedName>
    <definedName name="CompT1_1a5" localSheetId="2">[1]arrend!$J$18</definedName>
    <definedName name="CompT1_1a5" localSheetId="3">[1]arrend!$J$18</definedName>
    <definedName name="CompT1_1a5" localSheetId="7">[1]arrend!$J$18</definedName>
    <definedName name="CompT1_1a5" localSheetId="8">[1]arrend!$J$18</definedName>
    <definedName name="CompT1_1a5" localSheetId="9">[1]arrend!$J$18</definedName>
    <definedName name="CompT1_1a5" localSheetId="22">[1]arrend!$J$18</definedName>
    <definedName name="CompT1_1a5" localSheetId="10">#REF!</definedName>
    <definedName name="CompT1_1a5">#REF!</definedName>
    <definedName name="CompT1_6a10" localSheetId="11">[1]arrend!$J$19</definedName>
    <definedName name="CompT1_6a10" localSheetId="12">[1]arrend!$J$19</definedName>
    <definedName name="CompT1_6a10" localSheetId="13">[1]arrend!$J$19</definedName>
    <definedName name="CompT1_6a10" localSheetId="1">[2]arrend!$J$16</definedName>
    <definedName name="CompT1_6a10" localSheetId="2">[1]arrend!$J$19</definedName>
    <definedName name="CompT1_6a10" localSheetId="3">[1]arrend!$J$19</definedName>
    <definedName name="CompT1_6a10" localSheetId="7">[1]arrend!$J$19</definedName>
    <definedName name="CompT1_6a10" localSheetId="8">[1]arrend!$J$19</definedName>
    <definedName name="CompT1_6a10" localSheetId="9">[1]arrend!$J$19</definedName>
    <definedName name="CompT1_6a10" localSheetId="22">[1]arrend!$J$19</definedName>
    <definedName name="CompT1_6a10" localSheetId="10">#REF!</definedName>
    <definedName name="CompT1_6a10">#REF!</definedName>
    <definedName name="CompT2_1a5" localSheetId="11">[1]arrend!$K$18</definedName>
    <definedName name="CompT2_1a5" localSheetId="12">[1]arrend!$K$18</definedName>
    <definedName name="CompT2_1a5" localSheetId="13">[1]arrend!$K$18</definedName>
    <definedName name="CompT2_1a5" localSheetId="1">[2]arrend!$K$15</definedName>
    <definedName name="CompT2_1a5" localSheetId="2">[1]arrend!$K$18</definedName>
    <definedName name="CompT2_1a5" localSheetId="3">[1]arrend!$K$18</definedName>
    <definedName name="CompT2_1a5" localSheetId="7">[1]arrend!$K$18</definedName>
    <definedName name="CompT2_1a5" localSheetId="8">[1]arrend!$K$18</definedName>
    <definedName name="CompT2_1a5" localSheetId="9">[1]arrend!$K$18</definedName>
    <definedName name="CompT2_1a5" localSheetId="22">[1]arrend!$K$18</definedName>
    <definedName name="CompT2_1a5" localSheetId="10">#REF!</definedName>
    <definedName name="CompT2_1a5">#REF!</definedName>
    <definedName name="CompT2_6a10" localSheetId="11">[1]arrend!$K$19</definedName>
    <definedName name="CompT2_6a10" localSheetId="12">[1]arrend!$K$19</definedName>
    <definedName name="CompT2_6a10" localSheetId="13">[1]arrend!$K$19</definedName>
    <definedName name="CompT2_6a10" localSheetId="1">[2]arrend!$K$16</definedName>
    <definedName name="CompT2_6a10" localSheetId="2">[1]arrend!$K$19</definedName>
    <definedName name="CompT2_6a10" localSheetId="3">[1]arrend!$K$19</definedName>
    <definedName name="CompT2_6a10" localSheetId="7">[1]arrend!$K$19</definedName>
    <definedName name="CompT2_6a10" localSheetId="8">[1]arrend!$K$19</definedName>
    <definedName name="CompT2_6a10" localSheetId="9">[1]arrend!$K$19</definedName>
    <definedName name="CompT2_6a10" localSheetId="22">[1]arrend!$K$19</definedName>
    <definedName name="CompT2_6a10" localSheetId="10">#REF!</definedName>
    <definedName name="CompT2_6a10">#REF!</definedName>
    <definedName name="CompT3_1a5" localSheetId="11">[1]arrend!$L$18</definedName>
    <definedName name="CompT3_1a5" localSheetId="12">[1]arrend!$L$18</definedName>
    <definedName name="CompT3_1a5" localSheetId="13">[1]arrend!$L$18</definedName>
    <definedName name="CompT3_1a5" localSheetId="1">[2]arrend!$L$15</definedName>
    <definedName name="CompT3_1a5" localSheetId="2">[1]arrend!$L$18</definedName>
    <definedName name="CompT3_1a5" localSheetId="3">[1]arrend!$L$18</definedName>
    <definedName name="CompT3_1a5" localSheetId="7">[1]arrend!$L$18</definedName>
    <definedName name="CompT3_1a5" localSheetId="8">[1]arrend!$L$18</definedName>
    <definedName name="CompT3_1a5" localSheetId="9">[1]arrend!$L$18</definedName>
    <definedName name="CompT3_1a5" localSheetId="22">[1]arrend!$L$18</definedName>
    <definedName name="CompT3_1a5" localSheetId="10">#REF!</definedName>
    <definedName name="CompT3_1a5">#REF!</definedName>
    <definedName name="CompT3_6a10" localSheetId="11">[1]arrend!$L$19</definedName>
    <definedName name="CompT3_6a10" localSheetId="12">[1]arrend!$L$19</definedName>
    <definedName name="CompT3_6a10" localSheetId="13">[1]arrend!$L$19</definedName>
    <definedName name="CompT3_6a10" localSheetId="1">[2]arrend!$L$16</definedName>
    <definedName name="CompT3_6a10" localSheetId="2">[1]arrend!$L$19</definedName>
    <definedName name="CompT3_6a10" localSheetId="3">[1]arrend!$L$19</definedName>
    <definedName name="CompT3_6a10" localSheetId="7">[1]arrend!$L$19</definedName>
    <definedName name="CompT3_6a10" localSheetId="8">[1]arrend!$L$19</definedName>
    <definedName name="CompT3_6a10" localSheetId="9">[1]arrend!$L$19</definedName>
    <definedName name="CompT3_6a10" localSheetId="22">[1]arrend!$L$19</definedName>
    <definedName name="CompT3_6a10" localSheetId="10">#REF!</definedName>
    <definedName name="CompT3_6a10">#REF!</definedName>
    <definedName name="CompT4_1a5" localSheetId="11">[1]arrend!$M$18</definedName>
    <definedName name="CompT4_1a5" localSheetId="12">[1]arrend!$M$18</definedName>
    <definedName name="CompT4_1a5" localSheetId="13">[1]arrend!$M$18</definedName>
    <definedName name="CompT4_1a5" localSheetId="1">[2]arrend!$M$15</definedName>
    <definedName name="CompT4_1a5" localSheetId="2">[1]arrend!$M$18</definedName>
    <definedName name="CompT4_1a5" localSheetId="3">[1]arrend!$M$18</definedName>
    <definedName name="CompT4_1a5" localSheetId="7">[1]arrend!$M$18</definedName>
    <definedName name="CompT4_1a5" localSheetId="8">[1]arrend!$M$18</definedName>
    <definedName name="CompT4_1a5" localSheetId="9">[1]arrend!$M$18</definedName>
    <definedName name="CompT4_1a5" localSheetId="22">[1]arrend!$M$18</definedName>
    <definedName name="CompT4_1a5" localSheetId="10">#REF!</definedName>
    <definedName name="CompT4_1a5">#REF!</definedName>
    <definedName name="CompT4_6a10" localSheetId="11">[1]arrend!$M$19</definedName>
    <definedName name="CompT4_6a10" localSheetId="12">[1]arrend!$M$19</definedName>
    <definedName name="CompT4_6a10" localSheetId="13">[1]arrend!$M$19</definedName>
    <definedName name="CompT4_6a10" localSheetId="1">[2]arrend!$M$16</definedName>
    <definedName name="CompT4_6a10" localSheetId="2">[1]arrend!$M$19</definedName>
    <definedName name="CompT4_6a10" localSheetId="3">[1]arrend!$M$19</definedName>
    <definedName name="CompT4_6a10" localSheetId="7">[1]arrend!$M$19</definedName>
    <definedName name="CompT4_6a10" localSheetId="8">[1]arrend!$M$19</definedName>
    <definedName name="CompT4_6a10" localSheetId="9">[1]arrend!$M$19</definedName>
    <definedName name="CompT4_6a10" localSheetId="22">[1]arrend!$M$19</definedName>
    <definedName name="CompT4_6a10" localSheetId="10">#REF!</definedName>
    <definedName name="CompT4_6a10">#REF!</definedName>
    <definedName name="CompT5_1a5" localSheetId="11">[1]arrend!$N$18</definedName>
    <definedName name="CompT5_1a5" localSheetId="12">[1]arrend!$N$18</definedName>
    <definedName name="CompT5_1a5" localSheetId="13">[1]arrend!$N$18</definedName>
    <definedName name="CompT5_1a5" localSheetId="1">[2]arrend!$N$15</definedName>
    <definedName name="CompT5_1a5" localSheetId="2">[1]arrend!$N$18</definedName>
    <definedName name="CompT5_1a5" localSheetId="3">[1]arrend!$N$18</definedName>
    <definedName name="CompT5_1a5" localSheetId="7">[1]arrend!$N$18</definedName>
    <definedName name="CompT5_1a5" localSheetId="8">[1]arrend!$N$18</definedName>
    <definedName name="CompT5_1a5" localSheetId="9">[1]arrend!$N$18</definedName>
    <definedName name="CompT5_1a5" localSheetId="22">[1]arrend!$N$18</definedName>
    <definedName name="CompT5_1a5" localSheetId="10">#REF!</definedName>
    <definedName name="CompT5_1a5">#REF!</definedName>
    <definedName name="CompT5_6a10" localSheetId="11">[1]arrend!$N$19</definedName>
    <definedName name="CompT5_6a10" localSheetId="12">[1]arrend!$N$19</definedName>
    <definedName name="CompT5_6a10" localSheetId="13">[1]arrend!$N$19</definedName>
    <definedName name="CompT5_6a10" localSheetId="1">[2]arrend!$N$16</definedName>
    <definedName name="CompT5_6a10" localSheetId="2">[1]arrend!$N$19</definedName>
    <definedName name="CompT5_6a10" localSheetId="3">[1]arrend!$N$19</definedName>
    <definedName name="CompT5_6a10" localSheetId="7">[1]arrend!$N$19</definedName>
    <definedName name="CompT5_6a10" localSheetId="8">[1]arrend!$N$19</definedName>
    <definedName name="CompT5_6a10" localSheetId="9">[1]arrend!$N$19</definedName>
    <definedName name="CompT5_6a10" localSheetId="22">[1]arrend!$N$19</definedName>
    <definedName name="CompT5_6a10" localSheetId="10">#REF!</definedName>
    <definedName name="CompT5_6a10">#REF!</definedName>
    <definedName name="CP_HCC" localSheetId="11">#REF!</definedName>
    <definedName name="CP_HCC" localSheetId="12">#REF!</definedName>
    <definedName name="CP_HCC" localSheetId="13">#REF!</definedName>
    <definedName name="CP_HCC" localSheetId="1">[2]HCC!$C$15</definedName>
    <definedName name="CP_HCC" localSheetId="2">#REF!</definedName>
    <definedName name="CP_HCC" localSheetId="3">#REF!</definedName>
    <definedName name="CP_HCC" localSheetId="7">#REF!</definedName>
    <definedName name="CP_HCC" localSheetId="8">#REF!</definedName>
    <definedName name="CP_HCC" localSheetId="9">#REF!</definedName>
    <definedName name="CP_HCC" localSheetId="22">#REF!</definedName>
    <definedName name="CP_HCC">HCC!$C$15</definedName>
    <definedName name="CS" localSheetId="11">#REF!</definedName>
    <definedName name="CS" localSheetId="12">#REF!</definedName>
    <definedName name="CS" localSheetId="13">#REF!</definedName>
    <definedName name="CS" localSheetId="1">[2]HCC!$C$5</definedName>
    <definedName name="CS" localSheetId="2">#REF!</definedName>
    <definedName name="CS" localSheetId="3">#REF!</definedName>
    <definedName name="CS" localSheetId="7">#REF!</definedName>
    <definedName name="CS" localSheetId="8">#REF!</definedName>
    <definedName name="CS" localSheetId="9">#REF!</definedName>
    <definedName name="CS" localSheetId="22">#REF!</definedName>
    <definedName name="CS">HCC!$C$5</definedName>
    <definedName name="DifT0" localSheetId="11">[1]arrend!$I$17</definedName>
    <definedName name="DifT0" localSheetId="12">[1]arrend!$I$17</definedName>
    <definedName name="DifT0" localSheetId="13">[1]arrend!$I$17</definedName>
    <definedName name="DifT0" localSheetId="1">[2]arrend!$I$17</definedName>
    <definedName name="DifT0" localSheetId="2">[1]arrend!$I$17</definedName>
    <definedName name="DifT0" localSheetId="3">[1]arrend!$I$17</definedName>
    <definedName name="DifT0" localSheetId="7">[1]arrend!$I$17</definedName>
    <definedName name="DifT0" localSheetId="8">[1]arrend!$I$17</definedName>
    <definedName name="DifT0" localSheetId="9">[1]arrend!$I$17</definedName>
    <definedName name="DifT0" localSheetId="22">[1]arrend!$I$17</definedName>
    <definedName name="DifT0" localSheetId="10">#REF!</definedName>
    <definedName name="DifT0">#REF!</definedName>
    <definedName name="DifT1" localSheetId="11">[1]arrend!$J$17</definedName>
    <definedName name="DifT1" localSheetId="12">[1]arrend!$J$17</definedName>
    <definedName name="DifT1" localSheetId="13">[1]arrend!$J$17</definedName>
    <definedName name="DifT1" localSheetId="1">[2]arrend!$J$17</definedName>
    <definedName name="DifT1" localSheetId="2">[1]arrend!$J$17</definedName>
    <definedName name="DifT1" localSheetId="3">[1]arrend!$J$17</definedName>
    <definedName name="DifT1" localSheetId="7">[1]arrend!$J$17</definedName>
    <definedName name="DifT1" localSheetId="8">[1]arrend!$J$17</definedName>
    <definedName name="DifT1" localSheetId="9">[1]arrend!$J$17</definedName>
    <definedName name="DifT1" localSheetId="22">[1]arrend!$J$17</definedName>
    <definedName name="DifT1" localSheetId="10">#REF!</definedName>
    <definedName name="DifT1">#REF!</definedName>
    <definedName name="DifT2" localSheetId="11">[1]arrend!$K$17</definedName>
    <definedName name="DifT2" localSheetId="12">[1]arrend!$K$17</definedName>
    <definedName name="DifT2" localSheetId="13">[1]arrend!$K$17</definedName>
    <definedName name="DifT2" localSheetId="1">[2]arrend!$K$17</definedName>
    <definedName name="DifT2" localSheetId="2">[1]arrend!$K$17</definedName>
    <definedName name="DifT2" localSheetId="3">[1]arrend!$K$17</definedName>
    <definedName name="DifT2" localSheetId="7">[1]arrend!$K$17</definedName>
    <definedName name="DifT2" localSheetId="8">[1]arrend!$K$17</definedName>
    <definedName name="DifT2" localSheetId="9">[1]arrend!$K$17</definedName>
    <definedName name="DifT2" localSheetId="22">[1]arrend!$K$17</definedName>
    <definedName name="DifT2" localSheetId="10">#REF!</definedName>
    <definedName name="DifT2">#REF!</definedName>
    <definedName name="DifT3" localSheetId="11">[1]arrend!$L$17</definedName>
    <definedName name="DifT3" localSheetId="12">[1]arrend!$L$17</definedName>
    <definedName name="DifT3" localSheetId="13">[1]arrend!$L$17</definedName>
    <definedName name="DifT3" localSheetId="1">[2]arrend!$L$17</definedName>
    <definedName name="DifT3" localSheetId="2">[1]arrend!$L$17</definedName>
    <definedName name="DifT3" localSheetId="3">[1]arrend!$L$17</definedName>
    <definedName name="DifT3" localSheetId="7">[1]arrend!$L$17</definedName>
    <definedName name="DifT3" localSheetId="8">[1]arrend!$L$17</definedName>
    <definedName name="DifT3" localSheetId="9">[1]arrend!$L$17</definedName>
    <definedName name="DifT3" localSheetId="22">[1]arrend!$L$17</definedName>
    <definedName name="DifT3" localSheetId="10">#REF!</definedName>
    <definedName name="DifT3">#REF!</definedName>
    <definedName name="DifT4" localSheetId="11">[1]arrend!$M$17</definedName>
    <definedName name="DifT4" localSheetId="12">[1]arrend!$M$17</definedName>
    <definedName name="DifT4" localSheetId="13">[1]arrend!$M$17</definedName>
    <definedName name="DifT4" localSheetId="1">[2]arrend!$M$17</definedName>
    <definedName name="DifT4" localSheetId="2">[1]arrend!$M$17</definedName>
    <definedName name="DifT4" localSheetId="3">[1]arrend!$M$17</definedName>
    <definedName name="DifT4" localSheetId="7">[1]arrend!$M$17</definedName>
    <definedName name="DifT4" localSheetId="8">[1]arrend!$M$17</definedName>
    <definedName name="DifT4" localSheetId="9">[1]arrend!$M$17</definedName>
    <definedName name="DifT4" localSheetId="22">[1]arrend!$M$17</definedName>
    <definedName name="DifT4" localSheetId="10">#REF!</definedName>
    <definedName name="DifT4">#REF!</definedName>
    <definedName name="DifT5" localSheetId="11">[1]arrend!$N$17</definedName>
    <definedName name="DifT5" localSheetId="12">[1]arrend!$N$17</definedName>
    <definedName name="DifT5" localSheetId="13">[1]arrend!$N$17</definedName>
    <definedName name="DifT5" localSheetId="1">[2]arrend!$N$17</definedName>
    <definedName name="DifT5" localSheetId="2">[1]arrend!$N$17</definedName>
    <definedName name="DifT5" localSheetId="3">[1]arrend!$N$17</definedName>
    <definedName name="DifT5" localSheetId="7">[1]arrend!$N$17</definedName>
    <definedName name="DifT5" localSheetId="8">[1]arrend!$N$17</definedName>
    <definedName name="DifT5" localSheetId="9">[1]arrend!$N$17</definedName>
    <definedName name="DifT5" localSheetId="22">[1]arrend!$N$17</definedName>
    <definedName name="DifT5" localSheetId="10">#REF!</definedName>
    <definedName name="DifT5">#REF!</definedName>
    <definedName name="InvT0" localSheetId="11">[1]arrend!$I$16</definedName>
    <definedName name="InvT0" localSheetId="12">[1]arrend!$I$16</definedName>
    <definedName name="InvT0" localSheetId="13">[1]arrend!$I$16</definedName>
    <definedName name="InvT0" localSheetId="2">[1]arrend!$I$16</definedName>
    <definedName name="InvT0" localSheetId="3">[1]arrend!$I$16</definedName>
    <definedName name="InvT0" localSheetId="7">[1]arrend!$I$16</definedName>
    <definedName name="InvT0" localSheetId="8">[1]arrend!$I$16</definedName>
    <definedName name="InvT0" localSheetId="9">[1]arrend!$I$16</definedName>
    <definedName name="InvT0" localSheetId="22">[1]arrend!$I$16</definedName>
    <definedName name="InvT0" localSheetId="10">#REF!</definedName>
    <definedName name="InvT0">#REF!</definedName>
    <definedName name="InvT1" localSheetId="11">[1]arrend!$J$16</definedName>
    <definedName name="InvT1" localSheetId="12">[1]arrend!$J$16</definedName>
    <definedName name="InvT1" localSheetId="13">[1]arrend!$J$16</definedName>
    <definedName name="InvT1" localSheetId="2">[1]arrend!$J$16</definedName>
    <definedName name="InvT1" localSheetId="3">[1]arrend!$J$16</definedName>
    <definedName name="InvT1" localSheetId="7">[1]arrend!$J$16</definedName>
    <definedName name="InvT1" localSheetId="8">[1]arrend!$J$16</definedName>
    <definedName name="InvT1" localSheetId="9">[1]arrend!$J$16</definedName>
    <definedName name="InvT1" localSheetId="22">[1]arrend!$J$16</definedName>
    <definedName name="InvT1" localSheetId="10">#REF!</definedName>
    <definedName name="InvT1">#REF!</definedName>
    <definedName name="InvT2" localSheetId="11">[1]arrend!$K$16</definedName>
    <definedName name="InvT2" localSheetId="12">[1]arrend!$K$16</definedName>
    <definedName name="InvT2" localSheetId="13">[1]arrend!$K$16</definedName>
    <definedName name="InvT2" localSheetId="2">[1]arrend!$K$16</definedName>
    <definedName name="InvT2" localSheetId="3">[1]arrend!$K$16</definedName>
    <definedName name="InvT2" localSheetId="7">[1]arrend!$K$16</definedName>
    <definedName name="InvT2" localSheetId="8">[1]arrend!$K$16</definedName>
    <definedName name="InvT2" localSheetId="9">[1]arrend!$K$16</definedName>
    <definedName name="InvT2" localSheetId="22">[1]arrend!$K$16</definedName>
    <definedName name="InvT2" localSheetId="10">#REF!</definedName>
    <definedName name="InvT2">#REF!</definedName>
    <definedName name="InvT3" localSheetId="11">[1]arrend!$L$16</definedName>
    <definedName name="InvT3" localSheetId="12">[1]arrend!$L$16</definedName>
    <definedName name="InvT3" localSheetId="13">[1]arrend!$L$16</definedName>
    <definedName name="InvT3" localSheetId="2">[1]arrend!$L$16</definedName>
    <definedName name="InvT3" localSheetId="3">[1]arrend!$L$16</definedName>
    <definedName name="InvT3" localSheetId="7">[1]arrend!$L$16</definedName>
    <definedName name="InvT3" localSheetId="8">[1]arrend!$L$16</definedName>
    <definedName name="InvT3" localSheetId="9">[1]arrend!$L$16</definedName>
    <definedName name="InvT3" localSheetId="22">[1]arrend!$L$16</definedName>
    <definedName name="InvT3" localSheetId="10">#REF!</definedName>
    <definedName name="InvT3">#REF!</definedName>
    <definedName name="InvT4" localSheetId="11">[1]arrend!$M$16</definedName>
    <definedName name="InvT4" localSheetId="12">[1]arrend!$M$16</definedName>
    <definedName name="InvT4" localSheetId="13">[1]arrend!$M$16</definedName>
    <definedName name="InvT4" localSheetId="2">[1]arrend!$M$16</definedName>
    <definedName name="InvT4" localSheetId="3">[1]arrend!$M$16</definedName>
    <definedName name="InvT4" localSheetId="7">[1]arrend!$M$16</definedName>
    <definedName name="InvT4" localSheetId="8">[1]arrend!$M$16</definedName>
    <definedName name="InvT4" localSheetId="9">[1]arrend!$M$16</definedName>
    <definedName name="InvT4" localSheetId="22">[1]arrend!$M$16</definedName>
    <definedName name="InvT4" localSheetId="10">#REF!</definedName>
    <definedName name="InvT4">#REF!</definedName>
    <definedName name="InvT5" localSheetId="11">[1]arrend!$N$16</definedName>
    <definedName name="InvT5" localSheetId="12">[1]arrend!$N$16</definedName>
    <definedName name="InvT5" localSheetId="13">[1]arrend!$N$16</definedName>
    <definedName name="InvT5" localSheetId="2">[1]arrend!$N$16</definedName>
    <definedName name="InvT5" localSheetId="3">[1]arrend!$N$16</definedName>
    <definedName name="InvT5" localSheetId="7">[1]arrend!$N$16</definedName>
    <definedName name="InvT5" localSheetId="8">[1]arrend!$N$16</definedName>
    <definedName name="InvT5" localSheetId="9">[1]arrend!$N$16</definedName>
    <definedName name="InvT5" localSheetId="22">[1]arrend!$N$16</definedName>
    <definedName name="InvT5" localSheetId="10">#REF!</definedName>
    <definedName name="InvT5">#REF!</definedName>
    <definedName name="IVAintermédio" localSheetId="1">#REF!</definedName>
    <definedName name="IVAintermédio" localSheetId="10">#REF!</definedName>
    <definedName name="IVAintermédio">#REF!</definedName>
    <definedName name="IVAnormal" localSheetId="1">#REF!</definedName>
    <definedName name="IVAnormal" localSheetId="10">#REF!</definedName>
    <definedName name="IVAnormal">#REF!</definedName>
    <definedName name="IVAreduzido" localSheetId="1">#REF!</definedName>
    <definedName name="IVAreduzido" localSheetId="10">#REF!</definedName>
    <definedName name="IVAreduzido">#REF!</definedName>
    <definedName name="município" localSheetId="11">[1]Parecer!$D$7</definedName>
    <definedName name="município" localSheetId="12">[1]Parecer!$D$7</definedName>
    <definedName name="município" localSheetId="13">[1]Parecer!$D$7</definedName>
    <definedName name="município" localSheetId="1">#REF!</definedName>
    <definedName name="município" localSheetId="2">[1]Parecer!$D$7</definedName>
    <definedName name="município" localSheetId="3">[1]Parecer!$D$7</definedName>
    <definedName name="município" localSheetId="7">[1]Parecer!$D$7</definedName>
    <definedName name="município" localSheetId="8">[1]Parecer!$D$7</definedName>
    <definedName name="município" localSheetId="9">[1]Parecer!$D$7</definedName>
    <definedName name="município" localSheetId="22">[1]Parecer!$D$7</definedName>
    <definedName name="município">Formulário!$E$7</definedName>
    <definedName name="NUTI" localSheetId="11">[1]Parecer!$D$9</definedName>
    <definedName name="NUTI" localSheetId="12">[1]Parecer!$D$9</definedName>
    <definedName name="NUTI" localSheetId="13">[1]Parecer!$D$9</definedName>
    <definedName name="NUTI" localSheetId="1">#REF!</definedName>
    <definedName name="NUTI" localSheetId="2">[1]Parecer!$D$9</definedName>
    <definedName name="NUTI" localSheetId="3">[1]Parecer!$D$9</definedName>
    <definedName name="NUTI" localSheetId="7">[1]Parecer!$D$9</definedName>
    <definedName name="NUTI" localSheetId="8">[1]Parecer!$D$9</definedName>
    <definedName name="NUTI" localSheetId="9">[1]Parecer!$D$9</definedName>
    <definedName name="NUTI" localSheetId="22">[1]Parecer!$D$9</definedName>
    <definedName name="NUTI">Formulário!$P$9</definedName>
    <definedName name="NUTII" localSheetId="11">[1]Parecer!$D$11</definedName>
    <definedName name="NUTII" localSheetId="12">[1]Parecer!$D$11</definedName>
    <definedName name="NUTII" localSheetId="13">[1]Parecer!$D$11</definedName>
    <definedName name="NUTII" localSheetId="1">#REF!</definedName>
    <definedName name="NUTII" localSheetId="2">[1]Parecer!$D$11</definedName>
    <definedName name="NUTII" localSheetId="3">[1]Parecer!$D$11</definedName>
    <definedName name="NUTII" localSheetId="7">[1]Parecer!$D$11</definedName>
    <definedName name="NUTII" localSheetId="8">[1]Parecer!$D$11</definedName>
    <definedName name="NUTII" localSheetId="9">[1]Parecer!$D$11</definedName>
    <definedName name="NUTII" localSheetId="22">[1]Parecer!$D$11</definedName>
    <definedName name="NUTII">Formulário!$P$11</definedName>
    <definedName name="NUTII_2011" localSheetId="11">[1]Parecer!$Q$11</definedName>
    <definedName name="NUTII_2011" localSheetId="12">[1]Parecer!$Q$11</definedName>
    <definedName name="NUTII_2011" localSheetId="13">[1]Parecer!$Q$11</definedName>
    <definedName name="NUTII_2011" localSheetId="1">#REF!</definedName>
    <definedName name="NUTII_2011" localSheetId="2">[1]Parecer!$Q$11</definedName>
    <definedName name="NUTII_2011" localSheetId="3">[1]Parecer!$Q$11</definedName>
    <definedName name="NUTII_2011" localSheetId="7">[1]Parecer!$Q$11</definedName>
    <definedName name="NUTII_2011" localSheetId="8">[1]Parecer!$Q$11</definedName>
    <definedName name="NUTII_2011" localSheetId="9">[1]Parecer!$Q$11</definedName>
    <definedName name="NUTII_2011" localSheetId="22">[1]Parecer!$Q$11</definedName>
    <definedName name="NUTII_2011">Formulário!$R$11</definedName>
    <definedName name="NUTIII" localSheetId="11">[1]Parecer!$D$13</definedName>
    <definedName name="NUTIII" localSheetId="12">[1]Parecer!$D$13</definedName>
    <definedName name="NUTIII" localSheetId="13">[1]Parecer!$D$13</definedName>
    <definedName name="NUTIII" localSheetId="1">#REF!</definedName>
    <definedName name="NUTIII" localSheetId="2">[1]Parecer!$D$13</definedName>
    <definedName name="NUTIII" localSheetId="3">[1]Parecer!$D$13</definedName>
    <definedName name="NUTIII" localSheetId="7">[1]Parecer!$D$13</definedName>
    <definedName name="NUTIII" localSheetId="8">[1]Parecer!$D$13</definedName>
    <definedName name="NUTIII" localSheetId="9">[1]Parecer!$D$13</definedName>
    <definedName name="NUTIII" localSheetId="22">[1]Parecer!$D$13</definedName>
    <definedName name="NUTIII">Formulário!$P$13</definedName>
    <definedName name="NUTIII_2011" localSheetId="11">[1]Parecer!$Q$13</definedName>
    <definedName name="NUTIII_2011" localSheetId="12">[1]Parecer!$Q$13</definedName>
    <definedName name="NUTIII_2011" localSheetId="13">[1]Parecer!$Q$13</definedName>
    <definedName name="NUTIII_2011" localSheetId="1">#REF!</definedName>
    <definedName name="NUTIII_2011" localSheetId="2">[1]Parecer!$Q$13</definedName>
    <definedName name="NUTIII_2011" localSheetId="3">[1]Parecer!$Q$13</definedName>
    <definedName name="NUTIII_2011" localSheetId="7">[1]Parecer!$Q$13</definedName>
    <definedName name="NUTIII_2011" localSheetId="8">[1]Parecer!$Q$13</definedName>
    <definedName name="NUTIII_2011" localSheetId="9">[1]Parecer!$Q$13</definedName>
    <definedName name="NUTIII_2011" localSheetId="22">[1]Parecer!$Q$13</definedName>
    <definedName name="NUTIII_2011">Formulário!$R$13</definedName>
    <definedName name="P25_BD" localSheetId="1">[2]!Table485052[P25]</definedName>
    <definedName name="P25_BD">[2]!Table485052[P25]</definedName>
    <definedName name="P26abcde" localSheetId="1">[2]!Table4850[P26abcde]</definedName>
    <definedName name="P26abcde">[2]!Table4850[P26abcde]</definedName>
    <definedName name="P26aM" localSheetId="1">[2]!Table48[P26aM]</definedName>
    <definedName name="P26aM">[2]!Table48[P26aM]</definedName>
    <definedName name="resto">[3]Formulário!$E$7</definedName>
    <definedName name="SH25_BD" localSheetId="11">Table5[SH25_BD]</definedName>
    <definedName name="SH25_BD" localSheetId="12">Table5[SH25_BD]</definedName>
    <definedName name="SH25_BD" localSheetId="13">Table5[SH25_BD]</definedName>
    <definedName name="SH25_BD" localSheetId="1">[2]!Table5[SH25_BD]</definedName>
    <definedName name="SH25_BD" localSheetId="3">Table5[SH25_BD]</definedName>
    <definedName name="SH25_BD" localSheetId="7">Table5[SH25_BD]</definedName>
    <definedName name="SH25_BD" localSheetId="8">Table5[SH25_BD]</definedName>
    <definedName name="SH25_BD" localSheetId="9">Table5[SH25_BD]</definedName>
    <definedName name="SH25_BD" localSheetId="19">Table5[SH25_BD]</definedName>
    <definedName name="SH25_BD" localSheetId="10">Table5[SH25_BD]</definedName>
    <definedName name="SH25_BD">Table5[SH25_BD]</definedName>
    <definedName name="SH26abc" localSheetId="11">SHEstado[SH26abc]</definedName>
    <definedName name="SH26abc" localSheetId="12">SHEstado[SH26abc]</definedName>
    <definedName name="SH26abc" localSheetId="13">SHEstado[SH26abc]</definedName>
    <definedName name="SH26abc" localSheetId="1">[2]!SHEstado[SH26abc]</definedName>
    <definedName name="SH26abc" localSheetId="3">SHEstado[SH26abc]</definedName>
    <definedName name="SH26abc" localSheetId="7">SHEstado[SH26abc]</definedName>
    <definedName name="SH26abc" localSheetId="8">SHEstado[SH26abc]</definedName>
    <definedName name="SH26abc" localSheetId="9">SHEstado[SH26abc]</definedName>
    <definedName name="SH26abc" localSheetId="19">SHEstado[SH26abc]</definedName>
    <definedName name="SH26abc" localSheetId="10">SHEstado[SH26abc]</definedName>
    <definedName name="SH26abc">SHEstado[SH26abc]</definedName>
    <definedName name="SH26d" localSheetId="11">Table6[SH26d]</definedName>
    <definedName name="SH26d" localSheetId="12">Table6[SH26d]</definedName>
    <definedName name="SH26d" localSheetId="13">Table6[SH26d]</definedName>
    <definedName name="SH26d" localSheetId="1">[2]!Table6[SH26d]</definedName>
    <definedName name="SH26d" localSheetId="3">Table6[SH26d]</definedName>
    <definedName name="SH26d" localSheetId="7">Table6[SH26d]</definedName>
    <definedName name="SH26d" localSheetId="8">Table6[SH26d]</definedName>
    <definedName name="SH26d" localSheetId="9">Table6[SH26d]</definedName>
    <definedName name="SH26d" localSheetId="19">Table6[SH26d]</definedName>
    <definedName name="SH26d" localSheetId="10">Table6[SH26d]</definedName>
    <definedName name="SH26d">Table6[SH26d]</definedName>
    <definedName name="SH26e" localSheetId="11">Table7[SH26e]</definedName>
    <definedName name="SH26e" localSheetId="12">Table7[SH26e]</definedName>
    <definedName name="SH26e" localSheetId="13">Table7[SH26e]</definedName>
    <definedName name="SH26e" localSheetId="1">[2]!Table7[SH26e]</definedName>
    <definedName name="SH26e" localSheetId="3">Table7[SH26e]</definedName>
    <definedName name="SH26e" localSheetId="7">Table7[SH26e]</definedName>
    <definedName name="SH26e" localSheetId="8">Table7[SH26e]</definedName>
    <definedName name="SH26e" localSheetId="9">Table7[SH26e]</definedName>
    <definedName name="SH26e" localSheetId="19">Table7[SH26e]</definedName>
    <definedName name="SH26e" localSheetId="10">Table7[SH26e]</definedName>
    <definedName name="SH26e">Table7[SH26e]</definedName>
    <definedName name="ss" localSheetId="11">#REF!</definedName>
    <definedName name="ss" localSheetId="12">#REF!</definedName>
    <definedName name="ss" localSheetId="3">#REF!</definedName>
    <definedName name="ss" localSheetId="7">#REF!</definedName>
    <definedName name="ss" localSheetId="8">#REF!</definedName>
    <definedName name="ss" localSheetId="9">#REF!</definedName>
    <definedName name="ss" localSheetId="10">#REF!</definedName>
    <definedName name="ss">#REF!</definedName>
    <definedName name="_xlnm.Print_Titles" localSheetId="1">'Anexo I'!$1:$6</definedName>
    <definedName name="_xlnm.Print_Titles" localSheetId="2">'Anexo II'!$1:$5</definedName>
    <definedName name="_xlnm.Print_Titles" localSheetId="3">'Anexo III'!$1:$7</definedName>
    <definedName name="_xlnm.Print_Titles" localSheetId="7">'Anexo IV'!$1:$5</definedName>
    <definedName name="_xlnm.Print_Titles" localSheetId="8">'Anexo V'!$1:$11</definedName>
    <definedName name="_xlnm.Print_Titles" localSheetId="9">'Anexo V C'!$1:$11</definedName>
    <definedName name="_xlnm.Print_Titles" localSheetId="14">HCC!$1:$1</definedName>
    <definedName name="VRefRenda" localSheetId="11">[1]arrend!$I$8</definedName>
    <definedName name="VRefRenda" localSheetId="12">[1]arrend!$I$8</definedName>
    <definedName name="VRefRenda" localSheetId="13">[1]arrend!$I$8</definedName>
    <definedName name="VRefRenda" localSheetId="1">[2]arrend!$I$8</definedName>
    <definedName name="VRefRenda" localSheetId="2">[1]arrend!$I$8</definedName>
    <definedName name="VRefRenda" localSheetId="3">[1]arrend!$I$8</definedName>
    <definedName name="VRefRenda" localSheetId="7">[1]arrend!$I$8</definedName>
    <definedName name="VRefRenda" localSheetId="8">[1]arrend!$I$8</definedName>
    <definedName name="VRefRenda" localSheetId="9">[1]arrend!$I$8</definedName>
    <definedName name="VRefRenda" localSheetId="22">[1]arrend!$I$8</definedName>
    <definedName name="VRefRenda" localSheetId="10">#REF!</definedName>
    <definedName name="VRefRenda">#REF!</definedName>
    <definedName name="VSubRenda" localSheetId="11">[1]arrend!$I$9</definedName>
    <definedName name="VSubRenda" localSheetId="12">[1]arrend!$I$9</definedName>
    <definedName name="VSubRenda" localSheetId="13">[1]arrend!$I$9</definedName>
    <definedName name="VSubRenda" localSheetId="1">[2]arrend!$I$9</definedName>
    <definedName name="VSubRenda" localSheetId="2">[1]arrend!$I$9</definedName>
    <definedName name="VSubRenda" localSheetId="3">[1]arrend!$I$9</definedName>
    <definedName name="VSubRenda" localSheetId="7">[1]arrend!$I$9</definedName>
    <definedName name="VSubRenda" localSheetId="8">[1]arrend!$I$9</definedName>
    <definedName name="VSubRenda" localSheetId="9">[1]arrend!$I$9</definedName>
    <definedName name="VSubRenda" localSheetId="22">[1]arrend!$I$9</definedName>
    <definedName name="VSubRenda" localSheetId="10">#REF!</definedName>
    <definedName name="VSubRe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3" i="68" l="1"/>
  <c r="AT3" i="68"/>
  <c r="AN3" i="68"/>
  <c r="AM3" i="68"/>
  <c r="AL3" i="68"/>
  <c r="AK3" i="68"/>
  <c r="AJ3" i="68"/>
  <c r="AI3" i="68"/>
  <c r="AG3" i="68"/>
  <c r="AF3" i="68"/>
  <c r="AD3" i="68"/>
  <c r="AC3" i="68"/>
  <c r="AB3" i="68"/>
  <c r="Z3" i="68"/>
  <c r="Y3" i="68"/>
  <c r="X3" i="68"/>
  <c r="V3" i="68"/>
  <c r="U3" i="68"/>
  <c r="T3" i="68"/>
  <c r="S3" i="68"/>
  <c r="R3" i="68"/>
  <c r="Q3" i="68"/>
  <c r="P3" i="68"/>
  <c r="O3" i="68"/>
  <c r="N3" i="68"/>
  <c r="M3" i="68"/>
  <c r="K3" i="68"/>
  <c r="J3" i="68"/>
  <c r="I3" i="68"/>
  <c r="H3" i="68"/>
  <c r="G3" i="68"/>
  <c r="F3" i="68"/>
  <c r="E3" i="68"/>
  <c r="D3" i="68"/>
  <c r="B3" i="68"/>
  <c r="A3" i="68"/>
  <c r="Z2" i="67" l="1"/>
  <c r="Y2" i="67"/>
  <c r="X2" i="67"/>
  <c r="W2" i="67"/>
  <c r="U2" i="67"/>
  <c r="R2" i="67"/>
  <c r="T2" i="67"/>
  <c r="S2" i="67"/>
  <c r="Q2" i="67"/>
  <c r="P2" i="67"/>
  <c r="O2" i="67"/>
  <c r="N2" i="67"/>
  <c r="M2" i="67"/>
  <c r="L2" i="67"/>
  <c r="J2" i="67"/>
  <c r="I2" i="67"/>
  <c r="H2" i="67"/>
  <c r="G2" i="67"/>
  <c r="F2" i="67"/>
  <c r="C2" i="67"/>
  <c r="B2" i="67"/>
  <c r="B6" i="39" l="1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120" i="39"/>
  <c r="B121" i="39"/>
  <c r="B122" i="39"/>
  <c r="B123" i="39"/>
  <c r="B124" i="39"/>
  <c r="B125" i="39"/>
  <c r="B126" i="39"/>
  <c r="B127" i="39"/>
  <c r="B128" i="39"/>
  <c r="B129" i="39"/>
  <c r="B130" i="39"/>
  <c r="B131" i="39"/>
  <c r="B132" i="39"/>
  <c r="B133" i="39"/>
  <c r="B134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A156" i="39"/>
  <c r="J7" i="39"/>
  <c r="J8" i="39" s="1"/>
  <c r="J9" i="39" s="1"/>
  <c r="J10" i="39" l="1"/>
  <c r="J11" i="39" l="1"/>
  <c r="J12" i="39" l="1"/>
  <c r="J13" i="39" l="1"/>
  <c r="J14" i="39" l="1"/>
  <c r="J15" i="39" l="1"/>
  <c r="J16" i="39" l="1"/>
  <c r="J17" i="39" l="1"/>
  <c r="J18" i="39" l="1"/>
  <c r="J19" i="39" l="1"/>
  <c r="J20" i="39" l="1"/>
  <c r="J21" i="39" l="1"/>
  <c r="J22" i="39" l="1"/>
  <c r="J23" i="39" l="1"/>
  <c r="J24" i="39" l="1"/>
  <c r="J25" i="39" l="1"/>
  <c r="J26" i="39" l="1"/>
  <c r="J27" i="39" l="1"/>
  <c r="J28" i="39" l="1"/>
  <c r="J29" i="39" l="1"/>
  <c r="J30" i="39" l="1"/>
  <c r="J31" i="39" l="1"/>
  <c r="J32" i="39" l="1"/>
  <c r="J33" i="39" l="1"/>
  <c r="J34" i="39" l="1"/>
  <c r="J35" i="39" l="1"/>
  <c r="J36" i="39" l="1"/>
  <c r="J37" i="39" l="1"/>
  <c r="J38" i="39" l="1"/>
  <c r="J39" i="39" l="1"/>
  <c r="J40" i="39" l="1"/>
  <c r="J41" i="39" l="1"/>
  <c r="J42" i="39" l="1"/>
  <c r="J43" i="39" l="1"/>
  <c r="J44" i="39" l="1"/>
  <c r="J45" i="39" l="1"/>
  <c r="J46" i="39" l="1"/>
  <c r="J47" i="39" l="1"/>
  <c r="J48" i="39" l="1"/>
  <c r="J49" i="39" l="1"/>
  <c r="J50" i="39" l="1"/>
  <c r="J51" i="39" l="1"/>
  <c r="J52" i="39" l="1"/>
  <c r="J53" i="39" l="1"/>
  <c r="J54" i="39" l="1"/>
  <c r="J55" i="39" l="1"/>
  <c r="J56" i="39" l="1"/>
  <c r="J57" i="39" l="1"/>
  <c r="J58" i="39" l="1"/>
  <c r="J59" i="39" l="1"/>
  <c r="J60" i="39" l="1"/>
  <c r="J61" i="39" l="1"/>
  <c r="J62" i="39" l="1"/>
  <c r="J63" i="39" l="1"/>
  <c r="J64" i="39" l="1"/>
  <c r="J65" i="39" l="1"/>
  <c r="J66" i="39" l="1"/>
  <c r="O46" i="9"/>
  <c r="K46" i="9" s="1"/>
  <c r="V2" i="67" s="1"/>
  <c r="J67" i="39" l="1"/>
  <c r="G158" i="60"/>
  <c r="J68" i="39" l="1"/>
  <c r="E12" i="64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J130" i="62"/>
  <c r="J69" i="39" l="1"/>
  <c r="J70" i="39" l="1"/>
  <c r="A161" i="64"/>
  <c r="A160" i="64"/>
  <c r="A159" i="64"/>
  <c r="A158" i="64"/>
  <c r="A157" i="64"/>
  <c r="A156" i="64"/>
  <c r="A155" i="64"/>
  <c r="A154" i="64"/>
  <c r="A153" i="64"/>
  <c r="A152" i="64"/>
  <c r="A151" i="64"/>
  <c r="A150" i="64"/>
  <c r="A149" i="64"/>
  <c r="A148" i="64"/>
  <c r="A147" i="64"/>
  <c r="A146" i="64"/>
  <c r="A145" i="64"/>
  <c r="A144" i="64"/>
  <c r="A143" i="64"/>
  <c r="A142" i="64"/>
  <c r="A141" i="64"/>
  <c r="A140" i="64"/>
  <c r="A139" i="64"/>
  <c r="A138" i="64"/>
  <c r="A137" i="64"/>
  <c r="A136" i="64"/>
  <c r="A135" i="64"/>
  <c r="A134" i="64"/>
  <c r="A133" i="64"/>
  <c r="A132" i="64"/>
  <c r="A131" i="64"/>
  <c r="A130" i="64"/>
  <c r="A129" i="64"/>
  <c r="A128" i="64"/>
  <c r="A127" i="64"/>
  <c r="A126" i="64"/>
  <c r="A125" i="64"/>
  <c r="A124" i="64"/>
  <c r="A123" i="64"/>
  <c r="A122" i="64"/>
  <c r="A121" i="64"/>
  <c r="A120" i="64"/>
  <c r="A119" i="64"/>
  <c r="A118" i="64"/>
  <c r="A117" i="64"/>
  <c r="A116" i="64"/>
  <c r="A115" i="64"/>
  <c r="A114" i="64"/>
  <c r="A113" i="64"/>
  <c r="A112" i="64"/>
  <c r="A111" i="64"/>
  <c r="A110" i="64"/>
  <c r="A109" i="64"/>
  <c r="A108" i="64"/>
  <c r="A107" i="64"/>
  <c r="A106" i="64"/>
  <c r="A105" i="64"/>
  <c r="A104" i="64"/>
  <c r="A103" i="64"/>
  <c r="A102" i="64"/>
  <c r="A101" i="64"/>
  <c r="A100" i="64"/>
  <c r="A99" i="64"/>
  <c r="A98" i="64"/>
  <c r="A97" i="64"/>
  <c r="A96" i="64"/>
  <c r="A95" i="64"/>
  <c r="A94" i="64"/>
  <c r="A93" i="64"/>
  <c r="A92" i="64"/>
  <c r="A91" i="64"/>
  <c r="A90" i="64"/>
  <c r="A89" i="64"/>
  <c r="A88" i="64"/>
  <c r="A87" i="64"/>
  <c r="A86" i="64"/>
  <c r="A85" i="64"/>
  <c r="A84" i="64"/>
  <c r="A83" i="64"/>
  <c r="A82" i="64"/>
  <c r="A81" i="64"/>
  <c r="A80" i="64"/>
  <c r="A79" i="64"/>
  <c r="A78" i="64"/>
  <c r="A77" i="64"/>
  <c r="A76" i="64"/>
  <c r="A75" i="64"/>
  <c r="A74" i="64"/>
  <c r="A73" i="64"/>
  <c r="A72" i="64"/>
  <c r="A71" i="64"/>
  <c r="A70" i="64"/>
  <c r="A69" i="64"/>
  <c r="A68" i="64"/>
  <c r="A67" i="64"/>
  <c r="A66" i="64"/>
  <c r="A65" i="64"/>
  <c r="A64" i="64"/>
  <c r="A63" i="64"/>
  <c r="A62" i="64"/>
  <c r="A61" i="64"/>
  <c r="A60" i="64"/>
  <c r="A59" i="64"/>
  <c r="A58" i="64"/>
  <c r="A57" i="64"/>
  <c r="A56" i="64"/>
  <c r="A55" i="64"/>
  <c r="A54" i="64"/>
  <c r="A53" i="64"/>
  <c r="A52" i="64"/>
  <c r="A51" i="64"/>
  <c r="A50" i="64"/>
  <c r="A49" i="64"/>
  <c r="A48" i="64"/>
  <c r="A47" i="64"/>
  <c r="A46" i="64"/>
  <c r="A45" i="64"/>
  <c r="A44" i="64"/>
  <c r="A43" i="64"/>
  <c r="A42" i="64"/>
  <c r="A41" i="64"/>
  <c r="A40" i="64"/>
  <c r="A39" i="64"/>
  <c r="A38" i="64"/>
  <c r="A37" i="64"/>
  <c r="A36" i="64"/>
  <c r="A35" i="64"/>
  <c r="A34" i="64"/>
  <c r="A33" i="64"/>
  <c r="A32" i="64"/>
  <c r="A31" i="64"/>
  <c r="A30" i="64"/>
  <c r="A29" i="64"/>
  <c r="A28" i="64"/>
  <c r="A27" i="64"/>
  <c r="A26" i="64"/>
  <c r="A25" i="64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56" i="62"/>
  <c r="A157" i="62"/>
  <c r="A158" i="62"/>
  <c r="A159" i="62"/>
  <c r="A160" i="62"/>
  <c r="A16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A70" i="62"/>
  <c r="A71" i="62"/>
  <c r="A72" i="62"/>
  <c r="A73" i="62"/>
  <c r="A74" i="62"/>
  <c r="A75" i="62"/>
  <c r="A76" i="62"/>
  <c r="A77" i="62"/>
  <c r="A78" i="62"/>
  <c r="A79" i="62"/>
  <c r="A80" i="62"/>
  <c r="A81" i="62"/>
  <c r="A82" i="62"/>
  <c r="A83" i="62"/>
  <c r="A84" i="62"/>
  <c r="A85" i="62"/>
  <c r="A86" i="62"/>
  <c r="A87" i="62"/>
  <c r="A88" i="62"/>
  <c r="A89" i="62"/>
  <c r="A90" i="62"/>
  <c r="A91" i="62"/>
  <c r="A92" i="62"/>
  <c r="A93" i="62"/>
  <c r="A94" i="62"/>
  <c r="A95" i="62"/>
  <c r="A96" i="62"/>
  <c r="A97" i="62"/>
  <c r="A98" i="62"/>
  <c r="A99" i="62"/>
  <c r="A100" i="62"/>
  <c r="A101" i="62"/>
  <c r="A102" i="62"/>
  <c r="A103" i="62"/>
  <c r="A104" i="62"/>
  <c r="A105" i="62"/>
  <c r="A106" i="62"/>
  <c r="A107" i="62"/>
  <c r="A108" i="62"/>
  <c r="A109" i="62"/>
  <c r="A110" i="62"/>
  <c r="A111" i="62"/>
  <c r="A112" i="62"/>
  <c r="A113" i="62"/>
  <c r="A114" i="62"/>
  <c r="A115" i="62"/>
  <c r="A116" i="62"/>
  <c r="A117" i="62"/>
  <c r="A118" i="62"/>
  <c r="A119" i="62"/>
  <c r="A120" i="62"/>
  <c r="A121" i="62"/>
  <c r="A122" i="62"/>
  <c r="A123" i="62"/>
  <c r="A124" i="62"/>
  <c r="A125" i="62"/>
  <c r="A126" i="62"/>
  <c r="A127" i="62"/>
  <c r="A128" i="62"/>
  <c r="A129" i="62"/>
  <c r="A130" i="62"/>
  <c r="A131" i="62"/>
  <c r="A132" i="62"/>
  <c r="A133" i="62"/>
  <c r="A134" i="62"/>
  <c r="A135" i="62"/>
  <c r="A136" i="62"/>
  <c r="A137" i="62"/>
  <c r="A138" i="62"/>
  <c r="A139" i="62"/>
  <c r="A140" i="62"/>
  <c r="A141" i="62"/>
  <c r="A142" i="62"/>
  <c r="A143" i="62"/>
  <c r="A144" i="62"/>
  <c r="A145" i="62"/>
  <c r="A146" i="62"/>
  <c r="A147" i="62"/>
  <c r="A148" i="62"/>
  <c r="A149" i="62"/>
  <c r="A150" i="62"/>
  <c r="A151" i="62"/>
  <c r="A152" i="62"/>
  <c r="A153" i="62"/>
  <c r="A154" i="62"/>
  <c r="A155" i="62"/>
  <c r="O158" i="60"/>
  <c r="N158" i="60"/>
  <c r="M158" i="60"/>
  <c r="L158" i="60"/>
  <c r="K158" i="60"/>
  <c r="J158" i="60"/>
  <c r="I158" i="60"/>
  <c r="H158" i="60"/>
  <c r="F158" i="60"/>
  <c r="C158" i="60"/>
  <c r="B158" i="60"/>
  <c r="A156" i="60"/>
  <c r="P156" i="60"/>
  <c r="A157" i="60"/>
  <c r="P157" i="60"/>
  <c r="A8" i="60"/>
  <c r="A9" i="60"/>
  <c r="A10" i="60"/>
  <c r="A11" i="60"/>
  <c r="A12" i="60"/>
  <c r="A13" i="60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46" i="60"/>
  <c r="A47" i="60"/>
  <c r="A48" i="60"/>
  <c r="A49" i="60"/>
  <c r="A50" i="60"/>
  <c r="A51" i="60"/>
  <c r="A52" i="60"/>
  <c r="A53" i="60"/>
  <c r="A54" i="60"/>
  <c r="A55" i="60"/>
  <c r="A56" i="60"/>
  <c r="A57" i="60"/>
  <c r="A58" i="60"/>
  <c r="A59" i="60"/>
  <c r="A60" i="60"/>
  <c r="A61" i="60"/>
  <c r="A62" i="60"/>
  <c r="A63" i="60"/>
  <c r="A64" i="60"/>
  <c r="A65" i="60"/>
  <c r="A66" i="60"/>
  <c r="A67" i="60"/>
  <c r="A68" i="60"/>
  <c r="A69" i="60"/>
  <c r="A70" i="60"/>
  <c r="A71" i="60"/>
  <c r="A72" i="60"/>
  <c r="A73" i="60"/>
  <c r="A74" i="60"/>
  <c r="A75" i="60"/>
  <c r="A76" i="60"/>
  <c r="A77" i="60"/>
  <c r="A78" i="60"/>
  <c r="A79" i="60"/>
  <c r="A80" i="60"/>
  <c r="A81" i="60"/>
  <c r="A82" i="60"/>
  <c r="A83" i="60"/>
  <c r="A84" i="60"/>
  <c r="A85" i="60"/>
  <c r="A86" i="60"/>
  <c r="A87" i="60"/>
  <c r="A88" i="60"/>
  <c r="A89" i="60"/>
  <c r="A90" i="60"/>
  <c r="A91" i="60"/>
  <c r="A92" i="60"/>
  <c r="A93" i="60"/>
  <c r="A94" i="60"/>
  <c r="A95" i="60"/>
  <c r="A96" i="60"/>
  <c r="A97" i="60"/>
  <c r="A98" i="60"/>
  <c r="A99" i="60"/>
  <c r="A100" i="60"/>
  <c r="A101" i="60"/>
  <c r="A102" i="60"/>
  <c r="A103" i="60"/>
  <c r="A104" i="60"/>
  <c r="A105" i="60"/>
  <c r="A106" i="60"/>
  <c r="A107" i="60"/>
  <c r="A108" i="60"/>
  <c r="A109" i="60"/>
  <c r="A110" i="60"/>
  <c r="A111" i="60"/>
  <c r="A112" i="60"/>
  <c r="A113" i="60"/>
  <c r="A114" i="60"/>
  <c r="A115" i="60"/>
  <c r="A116" i="60"/>
  <c r="A117" i="60"/>
  <c r="A118" i="60"/>
  <c r="A119" i="60"/>
  <c r="A120" i="60"/>
  <c r="A121" i="60"/>
  <c r="A122" i="60"/>
  <c r="A123" i="60"/>
  <c r="A124" i="60"/>
  <c r="A125" i="60"/>
  <c r="A126" i="60"/>
  <c r="A127" i="60"/>
  <c r="A128" i="60"/>
  <c r="A129" i="60"/>
  <c r="A130" i="60"/>
  <c r="A131" i="60"/>
  <c r="A132" i="60"/>
  <c r="A133" i="60"/>
  <c r="A134" i="60"/>
  <c r="A135" i="60"/>
  <c r="A136" i="60"/>
  <c r="A137" i="60"/>
  <c r="A138" i="60"/>
  <c r="A139" i="60"/>
  <c r="A140" i="60"/>
  <c r="A141" i="60"/>
  <c r="A142" i="60"/>
  <c r="A143" i="60"/>
  <c r="A144" i="60"/>
  <c r="A145" i="60"/>
  <c r="A146" i="60"/>
  <c r="A147" i="60"/>
  <c r="A148" i="60"/>
  <c r="A149" i="60"/>
  <c r="A150" i="60"/>
  <c r="A151" i="60"/>
  <c r="A152" i="60"/>
  <c r="A153" i="60"/>
  <c r="A154" i="60"/>
  <c r="A155" i="60"/>
  <c r="P150" i="60"/>
  <c r="P151" i="60"/>
  <c r="P152" i="60"/>
  <c r="P153" i="60"/>
  <c r="P154" i="60"/>
  <c r="P155" i="60"/>
  <c r="P118" i="60"/>
  <c r="P119" i="60"/>
  <c r="P120" i="60"/>
  <c r="P121" i="60"/>
  <c r="P122" i="60"/>
  <c r="P123" i="60"/>
  <c r="P124" i="60"/>
  <c r="P125" i="60"/>
  <c r="P126" i="60"/>
  <c r="P127" i="60"/>
  <c r="P128" i="60"/>
  <c r="P129" i="60"/>
  <c r="P130" i="60"/>
  <c r="P131" i="60"/>
  <c r="P132" i="60"/>
  <c r="P133" i="60"/>
  <c r="P134" i="60"/>
  <c r="P135" i="60"/>
  <c r="P136" i="60"/>
  <c r="P137" i="60"/>
  <c r="P138" i="60"/>
  <c r="P139" i="60"/>
  <c r="P140" i="60"/>
  <c r="P141" i="60"/>
  <c r="P142" i="60"/>
  <c r="P143" i="60"/>
  <c r="P144" i="60"/>
  <c r="P145" i="60"/>
  <c r="P146" i="60"/>
  <c r="P147" i="60"/>
  <c r="P148" i="60"/>
  <c r="P149" i="60"/>
  <c r="J71" i="39" l="1"/>
  <c r="A158" i="60"/>
  <c r="A162" i="64"/>
  <c r="A162" i="62"/>
  <c r="P9" i="60"/>
  <c r="P10" i="60"/>
  <c r="P11" i="60"/>
  <c r="P12" i="60"/>
  <c r="P13" i="60"/>
  <c r="P14" i="60"/>
  <c r="P15" i="60"/>
  <c r="P16" i="60"/>
  <c r="P17" i="60"/>
  <c r="P18" i="60"/>
  <c r="P19" i="60"/>
  <c r="P20" i="60"/>
  <c r="P21" i="60"/>
  <c r="P22" i="60"/>
  <c r="P23" i="60"/>
  <c r="P24" i="60"/>
  <c r="P25" i="60"/>
  <c r="P26" i="60"/>
  <c r="P27" i="60"/>
  <c r="P28" i="60"/>
  <c r="P29" i="60"/>
  <c r="P30" i="60"/>
  <c r="P31" i="60"/>
  <c r="P32" i="60"/>
  <c r="P33" i="60"/>
  <c r="P34" i="60"/>
  <c r="P35" i="60"/>
  <c r="P36" i="60"/>
  <c r="P37" i="60"/>
  <c r="P38" i="60"/>
  <c r="P39" i="60"/>
  <c r="P40" i="60"/>
  <c r="P41" i="60"/>
  <c r="P42" i="60"/>
  <c r="P43" i="60"/>
  <c r="P44" i="60"/>
  <c r="P45" i="60"/>
  <c r="P46" i="60"/>
  <c r="P47" i="60"/>
  <c r="P48" i="60"/>
  <c r="P49" i="60"/>
  <c r="P50" i="60"/>
  <c r="P51" i="60"/>
  <c r="P52" i="60"/>
  <c r="P53" i="60"/>
  <c r="P54" i="60"/>
  <c r="P55" i="60"/>
  <c r="P56" i="60"/>
  <c r="P57" i="60"/>
  <c r="P58" i="60"/>
  <c r="P59" i="60"/>
  <c r="P60" i="60"/>
  <c r="P61" i="60"/>
  <c r="P62" i="60"/>
  <c r="P63" i="60"/>
  <c r="P64" i="60"/>
  <c r="P65" i="60"/>
  <c r="P66" i="60"/>
  <c r="P67" i="60"/>
  <c r="P68" i="60"/>
  <c r="P69" i="60"/>
  <c r="P70" i="60"/>
  <c r="P71" i="60"/>
  <c r="P72" i="60"/>
  <c r="P73" i="60"/>
  <c r="P74" i="60"/>
  <c r="P75" i="60"/>
  <c r="P76" i="60"/>
  <c r="P77" i="60"/>
  <c r="P78" i="60"/>
  <c r="P79" i="60"/>
  <c r="P80" i="60"/>
  <c r="P81" i="60"/>
  <c r="P82" i="60"/>
  <c r="P83" i="60"/>
  <c r="P84" i="60"/>
  <c r="P85" i="60"/>
  <c r="P86" i="60"/>
  <c r="P87" i="60"/>
  <c r="P88" i="60"/>
  <c r="P89" i="60"/>
  <c r="P90" i="60"/>
  <c r="P91" i="60"/>
  <c r="P92" i="60"/>
  <c r="P93" i="60"/>
  <c r="P94" i="60"/>
  <c r="P95" i="60"/>
  <c r="P96" i="60"/>
  <c r="P97" i="60"/>
  <c r="P98" i="60"/>
  <c r="P99" i="60"/>
  <c r="P100" i="60"/>
  <c r="P101" i="60"/>
  <c r="P102" i="60"/>
  <c r="P103" i="60"/>
  <c r="P104" i="60"/>
  <c r="P105" i="60"/>
  <c r="P106" i="60"/>
  <c r="P107" i="60"/>
  <c r="P108" i="60"/>
  <c r="P109" i="60"/>
  <c r="P110" i="60"/>
  <c r="P111" i="60"/>
  <c r="P112" i="60"/>
  <c r="P113" i="60"/>
  <c r="P114" i="60"/>
  <c r="P115" i="60"/>
  <c r="P116" i="60"/>
  <c r="P117" i="60"/>
  <c r="P8" i="60"/>
  <c r="J72" i="39" l="1"/>
  <c r="P158" i="60"/>
  <c r="I7" i="58"/>
  <c r="I8" i="58" s="1"/>
  <c r="H7" i="58"/>
  <c r="H8" i="58" s="1"/>
  <c r="G7" i="58"/>
  <c r="G8" i="58" s="1"/>
  <c r="F7" i="58"/>
  <c r="F8" i="58" s="1"/>
  <c r="C7" i="58"/>
  <c r="J73" i="39" l="1"/>
  <c r="P9" i="9"/>
  <c r="P11" i="9"/>
  <c r="P13" i="9"/>
  <c r="P15" i="9"/>
  <c r="J74" i="39" l="1"/>
  <c r="D8" i="58"/>
  <c r="J75" i="39" l="1"/>
  <c r="E8" i="58"/>
  <c r="C8" i="58" s="1"/>
  <c r="J76" i="39" l="1"/>
  <c r="J5" i="55"/>
  <c r="J30" i="55"/>
  <c r="J23" i="55"/>
  <c r="J16" i="55"/>
  <c r="J10" i="55"/>
  <c r="G147" i="54"/>
  <c r="G142" i="54"/>
  <c r="G140" i="54"/>
  <c r="G136" i="54"/>
  <c r="G130" i="54"/>
  <c r="G126" i="54"/>
  <c r="G118" i="54"/>
  <c r="G114" i="54"/>
  <c r="G110" i="54"/>
  <c r="G106" i="54"/>
  <c r="G103" i="54"/>
  <c r="G99" i="54"/>
  <c r="G93" i="54"/>
  <c r="F92" i="54" s="1"/>
  <c r="G84" i="54"/>
  <c r="G80" i="54"/>
  <c r="G73" i="54"/>
  <c r="G68" i="54"/>
  <c r="G64" i="54"/>
  <c r="G62" i="54"/>
  <c r="G59" i="54"/>
  <c r="G56" i="54"/>
  <c r="G54" i="54"/>
  <c r="G46" i="54"/>
  <c r="G42" i="54"/>
  <c r="G39" i="54"/>
  <c r="G35" i="54"/>
  <c r="G32" i="54"/>
  <c r="G28" i="54"/>
  <c r="E28" i="54"/>
  <c r="G20" i="54"/>
  <c r="G17" i="54"/>
  <c r="G14" i="54"/>
  <c r="G11" i="54"/>
  <c r="G7" i="54"/>
  <c r="J77" i="39" l="1"/>
  <c r="F125" i="54"/>
  <c r="F98" i="54"/>
  <c r="F135" i="54"/>
  <c r="H39" i="55"/>
  <c r="C8" i="24" s="1"/>
  <c r="F67" i="54"/>
  <c r="F109" i="54"/>
  <c r="F53" i="54"/>
  <c r="F48" i="54"/>
  <c r="F23" i="54"/>
  <c r="F91" i="54" l="1"/>
  <c r="J78" i="39"/>
  <c r="F151" i="54"/>
  <c r="F153" i="54" s="1"/>
  <c r="I37" i="55" s="1"/>
  <c r="J37" i="55" s="1"/>
  <c r="J79" i="39" l="1"/>
  <c r="J80" i="39" l="1"/>
  <c r="J81" i="39" l="1"/>
  <c r="D5" i="46"/>
  <c r="C5" i="46" s="1"/>
  <c r="F15" i="46"/>
  <c r="G15" i="46"/>
  <c r="C16" i="46"/>
  <c r="D16" i="46"/>
  <c r="F16" i="46"/>
  <c r="F17" i="46" s="1"/>
  <c r="G16" i="46"/>
  <c r="G17" i="46" s="1"/>
  <c r="J82" i="39" l="1"/>
  <c r="D6" i="46"/>
  <c r="C6" i="46" s="1"/>
  <c r="J83" i="39" l="1"/>
  <c r="D23" i="9"/>
  <c r="K2" i="67" l="1"/>
  <c r="A2" i="61"/>
  <c r="J84" i="39"/>
  <c r="A2" i="64"/>
  <c r="A2" i="62"/>
  <c r="B2" i="58"/>
  <c r="A2" i="60"/>
  <c r="A2" i="56"/>
  <c r="B2" i="49"/>
  <c r="A2" i="39"/>
  <c r="J85" i="39" l="1"/>
  <c r="G9" i="46"/>
  <c r="F9" i="46" s="1"/>
  <c r="J86" i="39" l="1"/>
  <c r="M173" i="32"/>
  <c r="M203" i="32"/>
  <c r="M217" i="32"/>
  <c r="M224" i="32"/>
  <c r="M231" i="32"/>
  <c r="M232" i="32"/>
  <c r="M243" i="32"/>
  <c r="M278" i="32"/>
  <c r="M284" i="32"/>
  <c r="M288" i="32"/>
  <c r="M291" i="32"/>
  <c r="M222" i="32"/>
  <c r="M230" i="32"/>
  <c r="M235" i="32"/>
  <c r="M244" i="32"/>
  <c r="M30" i="32"/>
  <c r="M58" i="32"/>
  <c r="M84" i="32"/>
  <c r="M116" i="32"/>
  <c r="M120" i="32"/>
  <c r="M122" i="32"/>
  <c r="M123" i="32"/>
  <c r="M135" i="32"/>
  <c r="M59" i="32"/>
  <c r="M60" i="32"/>
  <c r="M106" i="32"/>
  <c r="M134" i="32"/>
  <c r="M204" i="32"/>
  <c r="M213" i="32"/>
  <c r="M214" i="32"/>
  <c r="J87" i="39" l="1"/>
  <c r="G4" i="46"/>
  <c r="F4" i="46" s="1"/>
  <c r="R9" i="9"/>
  <c r="J88" i="39" l="1"/>
  <c r="B312" i="32"/>
  <c r="C312" i="32" s="1"/>
  <c r="D312" i="32" s="1"/>
  <c r="E312" i="32" s="1"/>
  <c r="F312" i="32" s="1"/>
  <c r="G312" i="32" s="1"/>
  <c r="H312" i="32" s="1"/>
  <c r="I312" i="32" s="1"/>
  <c r="J312" i="32" s="1"/>
  <c r="K312" i="32" s="1"/>
  <c r="L312" i="32" s="1"/>
  <c r="M312" i="32" s="1"/>
  <c r="N312" i="32" s="1"/>
  <c r="O312" i="32" s="1"/>
  <c r="P312" i="32" s="1"/>
  <c r="Q312" i="32" s="1"/>
  <c r="P310" i="32"/>
  <c r="A310" i="32"/>
  <c r="Q310" i="32"/>
  <c r="J89" i="39" l="1"/>
  <c r="O13" i="32"/>
  <c r="N7" i="32"/>
  <c r="N11" i="32"/>
  <c r="N16" i="32"/>
  <c r="N18" i="32"/>
  <c r="N26" i="32"/>
  <c r="N35" i="32"/>
  <c r="N45" i="32"/>
  <c r="N67" i="32"/>
  <c r="N73" i="32"/>
  <c r="N90" i="32"/>
  <c r="N96" i="32"/>
  <c r="N111" i="32"/>
  <c r="N119" i="32"/>
  <c r="N121" i="32"/>
  <c r="N126" i="32"/>
  <c r="N127" i="32"/>
  <c r="N128" i="32"/>
  <c r="N136" i="32"/>
  <c r="N137" i="32"/>
  <c r="N143" i="32"/>
  <c r="N155" i="32"/>
  <c r="N163" i="32"/>
  <c r="N176" i="32"/>
  <c r="N177" i="32"/>
  <c r="N179" i="32"/>
  <c r="N180" i="32"/>
  <c r="N188" i="32"/>
  <c r="N190" i="32"/>
  <c r="N210" i="32"/>
  <c r="N211" i="32"/>
  <c r="N216" i="32"/>
  <c r="N233" i="32"/>
  <c r="N238" i="32"/>
  <c r="N239" i="32"/>
  <c r="N240" i="32"/>
  <c r="N248" i="32"/>
  <c r="N252" i="32"/>
  <c r="N253" i="32"/>
  <c r="N255" i="32"/>
  <c r="N257" i="32"/>
  <c r="N264" i="32"/>
  <c r="N272" i="32"/>
  <c r="N274" i="32"/>
  <c r="N276" i="32"/>
  <c r="N286" i="32"/>
  <c r="N287" i="32"/>
  <c r="N290" i="32"/>
  <c r="N296" i="32"/>
  <c r="N301" i="32"/>
  <c r="O2" i="32"/>
  <c r="O3" i="32"/>
  <c r="O6" i="32"/>
  <c r="O7" i="32"/>
  <c r="O8" i="32"/>
  <c r="O9" i="32"/>
  <c r="O10" i="32"/>
  <c r="O11" i="32"/>
  <c r="O18" i="32"/>
  <c r="O20" i="32"/>
  <c r="O26" i="32"/>
  <c r="O27" i="32"/>
  <c r="O28" i="32"/>
  <c r="O29" i="32"/>
  <c r="O30" i="32"/>
  <c r="O31" i="32"/>
  <c r="O32" i="32"/>
  <c r="O33" i="32"/>
  <c r="O35" i="32"/>
  <c r="O38" i="32"/>
  <c r="O39" i="32"/>
  <c r="O41" i="32"/>
  <c r="O42" i="32"/>
  <c r="O43" i="32"/>
  <c r="O45" i="32"/>
  <c r="O46" i="32"/>
  <c r="O47" i="32"/>
  <c r="O49" i="32"/>
  <c r="O50" i="32"/>
  <c r="O53" i="32"/>
  <c r="O54" i="32"/>
  <c r="O55" i="32"/>
  <c r="O56" i="32"/>
  <c r="O57" i="32"/>
  <c r="O59" i="32"/>
  <c r="O60" i="32"/>
  <c r="O61" i="32"/>
  <c r="O62" i="32"/>
  <c r="O63" i="32"/>
  <c r="O65" i="32"/>
  <c r="O66" i="32"/>
  <c r="O67" i="32"/>
  <c r="O69" i="32"/>
  <c r="O73" i="32"/>
  <c r="O78" i="32"/>
  <c r="O79" i="32"/>
  <c r="O80" i="32"/>
  <c r="O81" i="32"/>
  <c r="O83" i="32"/>
  <c r="O85" i="32"/>
  <c r="O88" i="32"/>
  <c r="O89" i="32"/>
  <c r="O90" i="32"/>
  <c r="O91" i="32"/>
  <c r="O92" i="32"/>
  <c r="O93" i="32"/>
  <c r="O94" i="32"/>
  <c r="O95" i="32"/>
  <c r="O96" i="32"/>
  <c r="O97" i="32"/>
  <c r="O99" i="32"/>
  <c r="O100" i="32"/>
  <c r="O106" i="32"/>
  <c r="O107" i="32"/>
  <c r="O111" i="32"/>
  <c r="O112" i="32"/>
  <c r="O113" i="32"/>
  <c r="O114" i="32"/>
  <c r="O115" i="32"/>
  <c r="O116" i="32"/>
  <c r="O118" i="32"/>
  <c r="O119" i="32"/>
  <c r="O120" i="32"/>
  <c r="O121" i="32"/>
  <c r="O124" i="32"/>
  <c r="O125" i="32"/>
  <c r="O126" i="32"/>
  <c r="O127" i="32"/>
  <c r="O128" i="32"/>
  <c r="O129" i="32"/>
  <c r="O130" i="32"/>
  <c r="O131" i="32"/>
  <c r="O133" i="32"/>
  <c r="O134" i="32"/>
  <c r="O136" i="32"/>
  <c r="O137" i="32"/>
  <c r="O138" i="32"/>
  <c r="O140" i="32"/>
  <c r="O141" i="32"/>
  <c r="O143" i="32"/>
  <c r="O144" i="32"/>
  <c r="O149" i="32"/>
  <c r="O150" i="32"/>
  <c r="O152" i="32"/>
  <c r="O155" i="32"/>
  <c r="O156" i="32"/>
  <c r="O161" i="32"/>
  <c r="O162" i="32"/>
  <c r="O163" i="32"/>
  <c r="O165" i="32"/>
  <c r="O166" i="32"/>
  <c r="O169" i="32"/>
  <c r="O170" i="32"/>
  <c r="O171" i="32"/>
  <c r="O174" i="32"/>
  <c r="O175" i="32"/>
  <c r="O176" i="32"/>
  <c r="O177" i="32"/>
  <c r="O179" i="32"/>
  <c r="O180" i="32"/>
  <c r="O181" i="32"/>
  <c r="O182" i="32"/>
  <c r="O183" i="32"/>
  <c r="O184" i="32"/>
  <c r="O186" i="32"/>
  <c r="O187" i="32"/>
  <c r="O188" i="32"/>
  <c r="O190" i="32"/>
  <c r="O191" i="32"/>
  <c r="O194" i="32"/>
  <c r="O199" i="32"/>
  <c r="O200" i="32"/>
  <c r="O202" i="32"/>
  <c r="O203" i="32"/>
  <c r="O205" i="32"/>
  <c r="O206" i="32"/>
  <c r="O207" i="32"/>
  <c r="O208" i="32"/>
  <c r="O210" i="32"/>
  <c r="O211" i="32"/>
  <c r="O212" i="32"/>
  <c r="O215" i="32"/>
  <c r="O216" i="32"/>
  <c r="O220" i="32"/>
  <c r="O224" i="32"/>
  <c r="O225" i="32"/>
  <c r="O228" i="32"/>
  <c r="O229" i="32"/>
  <c r="O230" i="32"/>
  <c r="O233" i="32"/>
  <c r="O236" i="32"/>
  <c r="O237" i="32"/>
  <c r="O238" i="32"/>
  <c r="O239" i="32"/>
  <c r="O240" i="32"/>
  <c r="O242" i="32"/>
  <c r="O246" i="32"/>
  <c r="O247" i="32"/>
  <c r="O248" i="32"/>
  <c r="O251" i="32"/>
  <c r="O252" i="32"/>
  <c r="O253" i="32"/>
  <c r="O254" i="32"/>
  <c r="O255" i="32"/>
  <c r="O256" i="32"/>
  <c r="O257" i="32"/>
  <c r="O258" i="32"/>
  <c r="O259" i="32"/>
  <c r="O261" i="32"/>
  <c r="O264" i="32"/>
  <c r="O266" i="32"/>
  <c r="O267" i="32"/>
  <c r="O269" i="32"/>
  <c r="O270" i="32"/>
  <c r="O272" i="32"/>
  <c r="O273" i="32"/>
  <c r="O274" i="32"/>
  <c r="O275" i="32"/>
  <c r="O276" i="32"/>
  <c r="O277" i="32"/>
  <c r="O279" i="32"/>
  <c r="O281" i="32"/>
  <c r="O284" i="32"/>
  <c r="O286" i="32"/>
  <c r="O287" i="32"/>
  <c r="O290" i="32"/>
  <c r="O292" i="32"/>
  <c r="O293" i="32"/>
  <c r="O294" i="32"/>
  <c r="O296" i="32"/>
  <c r="O298" i="32"/>
  <c r="O299" i="32"/>
  <c r="O300" i="32"/>
  <c r="O301" i="32"/>
  <c r="O303" i="32"/>
  <c r="O304" i="32"/>
  <c r="O307" i="32"/>
  <c r="O308" i="32"/>
  <c r="C13" i="24"/>
  <c r="C14" i="24" s="1"/>
  <c r="H7" i="30" s="1"/>
  <c r="J90" i="39" l="1"/>
  <c r="M2" i="32"/>
  <c r="N2" i="32" s="1"/>
  <c r="M3" i="32"/>
  <c r="N3" i="32" s="1"/>
  <c r="M4" i="32"/>
  <c r="N4" i="32" s="1"/>
  <c r="M5" i="32"/>
  <c r="N5" i="32" s="1"/>
  <c r="M6" i="32"/>
  <c r="N6" i="32" s="1"/>
  <c r="M7" i="32"/>
  <c r="M8" i="32"/>
  <c r="N8" i="32" s="1"/>
  <c r="M9" i="32"/>
  <c r="N9" i="32" s="1"/>
  <c r="M10" i="32"/>
  <c r="N10" i="32" s="1"/>
  <c r="M11" i="32"/>
  <c r="M12" i="32"/>
  <c r="M13" i="32"/>
  <c r="N13" i="32" s="1"/>
  <c r="M14" i="32"/>
  <c r="M15" i="32"/>
  <c r="N15" i="32" s="1"/>
  <c r="M16" i="32"/>
  <c r="M17" i="32"/>
  <c r="N17" i="32" s="1"/>
  <c r="M18" i="32"/>
  <c r="M19" i="32"/>
  <c r="N19" i="32" s="1"/>
  <c r="M20" i="32"/>
  <c r="N20" i="32" s="1"/>
  <c r="M21" i="32"/>
  <c r="N21" i="32" s="1"/>
  <c r="M22" i="32"/>
  <c r="M23" i="32"/>
  <c r="N23" i="32" s="1"/>
  <c r="M24" i="32"/>
  <c r="N24" i="32" s="1"/>
  <c r="M25" i="32"/>
  <c r="N25" i="32" s="1"/>
  <c r="M26" i="32"/>
  <c r="M27" i="32"/>
  <c r="N27" i="32" s="1"/>
  <c r="M28" i="32"/>
  <c r="N28" i="32" s="1"/>
  <c r="M29" i="32"/>
  <c r="N29" i="32" s="1"/>
  <c r="M31" i="32"/>
  <c r="N31" i="32" s="1"/>
  <c r="M32" i="32"/>
  <c r="N32" i="32" s="1"/>
  <c r="M33" i="32"/>
  <c r="N33" i="32" s="1"/>
  <c r="M34" i="32"/>
  <c r="N34" i="32" s="1"/>
  <c r="M35" i="32"/>
  <c r="M36" i="32"/>
  <c r="M37" i="32"/>
  <c r="N37" i="32" s="1"/>
  <c r="M38" i="32"/>
  <c r="N38" i="32" s="1"/>
  <c r="M39" i="32"/>
  <c r="N39" i="32" s="1"/>
  <c r="M40" i="32"/>
  <c r="N40" i="32" s="1"/>
  <c r="M41" i="32"/>
  <c r="N41" i="32" s="1"/>
  <c r="M42" i="32"/>
  <c r="N42" i="32" s="1"/>
  <c r="M43" i="32"/>
  <c r="N43" i="32" s="1"/>
  <c r="M44" i="32"/>
  <c r="N44" i="32" s="1"/>
  <c r="M45" i="32"/>
  <c r="M46" i="32"/>
  <c r="N46" i="32" s="1"/>
  <c r="M47" i="32"/>
  <c r="N47" i="32" s="1"/>
  <c r="M48" i="32"/>
  <c r="N48" i="32" s="1"/>
  <c r="M49" i="32"/>
  <c r="N49" i="32" s="1"/>
  <c r="M50" i="32"/>
  <c r="N50" i="32" s="1"/>
  <c r="M51" i="32"/>
  <c r="N51" i="32" s="1"/>
  <c r="M52" i="32"/>
  <c r="N52" i="32" s="1"/>
  <c r="M53" i="32"/>
  <c r="N53" i="32" s="1"/>
  <c r="M54" i="32"/>
  <c r="N54" i="32" s="1"/>
  <c r="M55" i="32"/>
  <c r="N55" i="32" s="1"/>
  <c r="M56" i="32"/>
  <c r="N56" i="32" s="1"/>
  <c r="M57" i="32"/>
  <c r="N57" i="32" s="1"/>
  <c r="M61" i="32"/>
  <c r="N61" i="32" s="1"/>
  <c r="M62" i="32"/>
  <c r="N62" i="32" s="1"/>
  <c r="M63" i="32"/>
  <c r="N63" i="32" s="1"/>
  <c r="M64" i="32"/>
  <c r="N64" i="32" s="1"/>
  <c r="M65" i="32"/>
  <c r="N65" i="32" s="1"/>
  <c r="M66" i="32"/>
  <c r="N66" i="32" s="1"/>
  <c r="M67" i="32"/>
  <c r="M68" i="32"/>
  <c r="N68" i="32" s="1"/>
  <c r="M69" i="32"/>
  <c r="N69" i="32" s="1"/>
  <c r="M70" i="32"/>
  <c r="M71" i="32"/>
  <c r="N71" i="32" s="1"/>
  <c r="M72" i="32"/>
  <c r="N72" i="32" s="1"/>
  <c r="M73" i="32"/>
  <c r="M74" i="32"/>
  <c r="M75" i="32"/>
  <c r="N75" i="32" s="1"/>
  <c r="M76" i="32"/>
  <c r="N76" i="32" s="1"/>
  <c r="M77" i="32"/>
  <c r="N77" i="32" s="1"/>
  <c r="M78" i="32"/>
  <c r="N78" i="32" s="1"/>
  <c r="M79" i="32"/>
  <c r="N79" i="32" s="1"/>
  <c r="M80" i="32"/>
  <c r="N80" i="32" s="1"/>
  <c r="M81" i="32"/>
  <c r="N81" i="32" s="1"/>
  <c r="M82" i="32"/>
  <c r="N82" i="32" s="1"/>
  <c r="M83" i="32"/>
  <c r="N83" i="32" s="1"/>
  <c r="M85" i="32"/>
  <c r="N85" i="32" s="1"/>
  <c r="M86" i="32"/>
  <c r="N86" i="32" s="1"/>
  <c r="M87" i="32"/>
  <c r="N87" i="32" s="1"/>
  <c r="M88" i="32"/>
  <c r="N88" i="32" s="1"/>
  <c r="M89" i="32"/>
  <c r="N89" i="32" s="1"/>
  <c r="M90" i="32"/>
  <c r="M91" i="32"/>
  <c r="N91" i="32" s="1"/>
  <c r="M92" i="32"/>
  <c r="N92" i="32" s="1"/>
  <c r="M93" i="32"/>
  <c r="N93" i="32" s="1"/>
  <c r="M94" i="32"/>
  <c r="N94" i="32" s="1"/>
  <c r="M95" i="32"/>
  <c r="N95" i="32" s="1"/>
  <c r="M96" i="32"/>
  <c r="M97" i="32"/>
  <c r="N97" i="32" s="1"/>
  <c r="M98" i="32"/>
  <c r="N98" i="32" s="1"/>
  <c r="M99" i="32"/>
  <c r="N99" i="32" s="1"/>
  <c r="M100" i="32"/>
  <c r="N100" i="32" s="1"/>
  <c r="M101" i="32"/>
  <c r="N101" i="32" s="1"/>
  <c r="M102" i="32"/>
  <c r="N102" i="32" s="1"/>
  <c r="M103" i="32"/>
  <c r="N103" i="32" s="1"/>
  <c r="M104" i="32"/>
  <c r="N104" i="32" s="1"/>
  <c r="M105" i="32"/>
  <c r="N105" i="32" s="1"/>
  <c r="M107" i="32"/>
  <c r="N107" i="32" s="1"/>
  <c r="M108" i="32"/>
  <c r="N108" i="32" s="1"/>
  <c r="M109" i="32"/>
  <c r="N109" i="32" s="1"/>
  <c r="M110" i="32"/>
  <c r="N110" i="32" s="1"/>
  <c r="M111" i="32"/>
  <c r="M112" i="32"/>
  <c r="N112" i="32" s="1"/>
  <c r="M113" i="32"/>
  <c r="N113" i="32" s="1"/>
  <c r="M114" i="32"/>
  <c r="N114" i="32" s="1"/>
  <c r="M115" i="32"/>
  <c r="N115" i="32" s="1"/>
  <c r="M117" i="32"/>
  <c r="N117" i="32" s="1"/>
  <c r="M118" i="32"/>
  <c r="N118" i="32" s="1"/>
  <c r="M119" i="32"/>
  <c r="M121" i="32"/>
  <c r="M124" i="32"/>
  <c r="N124" i="32" s="1"/>
  <c r="M125" i="32"/>
  <c r="N125" i="32" s="1"/>
  <c r="M126" i="32"/>
  <c r="M127" i="32"/>
  <c r="M128" i="32"/>
  <c r="M129" i="32"/>
  <c r="N129" i="32" s="1"/>
  <c r="M130" i="32"/>
  <c r="N130" i="32" s="1"/>
  <c r="M131" i="32"/>
  <c r="N131" i="32" s="1"/>
  <c r="M132" i="32"/>
  <c r="N132" i="32" s="1"/>
  <c r="M133" i="32"/>
  <c r="N133" i="32" s="1"/>
  <c r="M136" i="32"/>
  <c r="M137" i="32"/>
  <c r="M138" i="32"/>
  <c r="N138" i="32" s="1"/>
  <c r="M139" i="32"/>
  <c r="N139" i="32" s="1"/>
  <c r="M140" i="32"/>
  <c r="N140" i="32" s="1"/>
  <c r="M141" i="32"/>
  <c r="N141" i="32" s="1"/>
  <c r="M142" i="32"/>
  <c r="N142" i="32" s="1"/>
  <c r="M143" i="32"/>
  <c r="M144" i="32"/>
  <c r="N144" i="32" s="1"/>
  <c r="M145" i="32"/>
  <c r="N145" i="32" s="1"/>
  <c r="M146" i="32"/>
  <c r="N146" i="32" s="1"/>
  <c r="M147" i="32"/>
  <c r="N147" i="32" s="1"/>
  <c r="M148" i="32"/>
  <c r="N148" i="32" s="1"/>
  <c r="M149" i="32"/>
  <c r="N149" i="32" s="1"/>
  <c r="M150" i="32"/>
  <c r="N150" i="32" s="1"/>
  <c r="M151" i="32"/>
  <c r="N151" i="32" s="1"/>
  <c r="M152" i="32"/>
  <c r="N152" i="32" s="1"/>
  <c r="M153" i="32"/>
  <c r="N153" i="32" s="1"/>
  <c r="M154" i="32"/>
  <c r="N154" i="32" s="1"/>
  <c r="M155" i="32"/>
  <c r="M156" i="32"/>
  <c r="N156" i="32" s="1"/>
  <c r="M157" i="32"/>
  <c r="M158" i="32"/>
  <c r="N158" i="32" s="1"/>
  <c r="M159" i="32"/>
  <c r="N159" i="32" s="1"/>
  <c r="M160" i="32"/>
  <c r="N160" i="32" s="1"/>
  <c r="M161" i="32"/>
  <c r="N161" i="32" s="1"/>
  <c r="M162" i="32"/>
  <c r="N162" i="32" s="1"/>
  <c r="M163" i="32"/>
  <c r="M164" i="32"/>
  <c r="N164" i="32" s="1"/>
  <c r="M165" i="32"/>
  <c r="N165" i="32" s="1"/>
  <c r="M166" i="32"/>
  <c r="N166" i="32" s="1"/>
  <c r="M167" i="32"/>
  <c r="N167" i="32" s="1"/>
  <c r="M168" i="32"/>
  <c r="N168" i="32" s="1"/>
  <c r="M169" i="32"/>
  <c r="N169" i="32" s="1"/>
  <c r="M170" i="32"/>
  <c r="N170" i="32" s="1"/>
  <c r="M171" i="32"/>
  <c r="N171" i="32" s="1"/>
  <c r="M172" i="32"/>
  <c r="N172" i="32" s="1"/>
  <c r="M174" i="32"/>
  <c r="N174" i="32" s="1"/>
  <c r="M175" i="32"/>
  <c r="N175" i="32" s="1"/>
  <c r="M176" i="32"/>
  <c r="M177" i="32"/>
  <c r="M178" i="32"/>
  <c r="N178" i="32" s="1"/>
  <c r="M179" i="32"/>
  <c r="M180" i="32"/>
  <c r="M181" i="32"/>
  <c r="N181" i="32" s="1"/>
  <c r="M182" i="32"/>
  <c r="N182" i="32" s="1"/>
  <c r="M183" i="32"/>
  <c r="N183" i="32" s="1"/>
  <c r="M184" i="32"/>
  <c r="N184" i="32" s="1"/>
  <c r="M185" i="32"/>
  <c r="N185" i="32" s="1"/>
  <c r="M186" i="32"/>
  <c r="N186" i="32" s="1"/>
  <c r="M187" i="32"/>
  <c r="N187" i="32" s="1"/>
  <c r="M188" i="32"/>
  <c r="M189" i="32"/>
  <c r="N189" i="32" s="1"/>
  <c r="M190" i="32"/>
  <c r="M191" i="32"/>
  <c r="N191" i="32" s="1"/>
  <c r="M192" i="32"/>
  <c r="N192" i="32" s="1"/>
  <c r="M193" i="32"/>
  <c r="N193" i="32" s="1"/>
  <c r="M194" i="32"/>
  <c r="N194" i="32" s="1"/>
  <c r="M195" i="32"/>
  <c r="N195" i="32" s="1"/>
  <c r="M196" i="32"/>
  <c r="N196" i="32" s="1"/>
  <c r="M197" i="32"/>
  <c r="N197" i="32" s="1"/>
  <c r="M198" i="32"/>
  <c r="N198" i="32" s="1"/>
  <c r="M199" i="32"/>
  <c r="N199" i="32" s="1"/>
  <c r="M200" i="32"/>
  <c r="N200" i="32" s="1"/>
  <c r="M201" i="32"/>
  <c r="N201" i="32" s="1"/>
  <c r="M202" i="32"/>
  <c r="N202" i="32" s="1"/>
  <c r="M205" i="32"/>
  <c r="N205" i="32" s="1"/>
  <c r="M206" i="32"/>
  <c r="N206" i="32" s="1"/>
  <c r="M207" i="32"/>
  <c r="N207" i="32" s="1"/>
  <c r="M208" i="32"/>
  <c r="N208" i="32" s="1"/>
  <c r="M209" i="32"/>
  <c r="N209" i="32" s="1"/>
  <c r="M210" i="32"/>
  <c r="M211" i="32"/>
  <c r="M212" i="32"/>
  <c r="N212" i="32" s="1"/>
  <c r="M215" i="32"/>
  <c r="N215" i="32" s="1"/>
  <c r="M216" i="32"/>
  <c r="M218" i="32"/>
  <c r="N218" i="32" s="1"/>
  <c r="M219" i="32"/>
  <c r="N219" i="32" s="1"/>
  <c r="M220" i="32"/>
  <c r="N220" i="32" s="1"/>
  <c r="M221" i="32"/>
  <c r="N221" i="32" s="1"/>
  <c r="M223" i="32"/>
  <c r="N223" i="32" s="1"/>
  <c r="M225" i="32"/>
  <c r="N225" i="32" s="1"/>
  <c r="M226" i="32"/>
  <c r="N226" i="32" s="1"/>
  <c r="M227" i="32"/>
  <c r="N227" i="32" s="1"/>
  <c r="M228" i="32"/>
  <c r="N228" i="32" s="1"/>
  <c r="M229" i="32"/>
  <c r="N229" i="32" s="1"/>
  <c r="M233" i="32"/>
  <c r="M234" i="32"/>
  <c r="N234" i="32" s="1"/>
  <c r="M236" i="32"/>
  <c r="N236" i="32" s="1"/>
  <c r="M237" i="32"/>
  <c r="N237" i="32" s="1"/>
  <c r="M238" i="32"/>
  <c r="M239" i="32"/>
  <c r="M240" i="32"/>
  <c r="M241" i="32"/>
  <c r="N241" i="32" s="1"/>
  <c r="M242" i="32"/>
  <c r="N242" i="32" s="1"/>
  <c r="M245" i="32"/>
  <c r="N245" i="32" s="1"/>
  <c r="M246" i="32"/>
  <c r="N246" i="32" s="1"/>
  <c r="M247" i="32"/>
  <c r="N247" i="32" s="1"/>
  <c r="M248" i="32"/>
  <c r="M249" i="32"/>
  <c r="N249" i="32" s="1"/>
  <c r="M250" i="32"/>
  <c r="N250" i="32" s="1"/>
  <c r="M251" i="32"/>
  <c r="N251" i="32" s="1"/>
  <c r="M252" i="32"/>
  <c r="M253" i="32"/>
  <c r="M254" i="32"/>
  <c r="N254" i="32" s="1"/>
  <c r="M255" i="32"/>
  <c r="M256" i="32"/>
  <c r="N256" i="32" s="1"/>
  <c r="M257" i="32"/>
  <c r="M258" i="32"/>
  <c r="N258" i="32" s="1"/>
  <c r="M259" i="32"/>
  <c r="N259" i="32" s="1"/>
  <c r="M260" i="32"/>
  <c r="N260" i="32" s="1"/>
  <c r="M261" i="32"/>
  <c r="N261" i="32" s="1"/>
  <c r="M262" i="32"/>
  <c r="N262" i="32" s="1"/>
  <c r="M263" i="32"/>
  <c r="N263" i="32" s="1"/>
  <c r="M264" i="32"/>
  <c r="M265" i="32"/>
  <c r="N265" i="32" s="1"/>
  <c r="M266" i="32"/>
  <c r="N266" i="32" s="1"/>
  <c r="M267" i="32"/>
  <c r="N267" i="32" s="1"/>
  <c r="M268" i="32"/>
  <c r="N268" i="32" s="1"/>
  <c r="M269" i="32"/>
  <c r="N269" i="32" s="1"/>
  <c r="M270" i="32"/>
  <c r="N270" i="32" s="1"/>
  <c r="M271" i="32"/>
  <c r="N271" i="32" s="1"/>
  <c r="M272" i="32"/>
  <c r="M273" i="32"/>
  <c r="N273" i="32" s="1"/>
  <c r="M274" i="32"/>
  <c r="M275" i="32"/>
  <c r="N275" i="32" s="1"/>
  <c r="M276" i="32"/>
  <c r="M277" i="32"/>
  <c r="N277" i="32" s="1"/>
  <c r="M279" i="32"/>
  <c r="N279" i="32" s="1"/>
  <c r="M280" i="32"/>
  <c r="N280" i="32" s="1"/>
  <c r="M281" i="32"/>
  <c r="N281" i="32" s="1"/>
  <c r="M282" i="32"/>
  <c r="N282" i="32" s="1"/>
  <c r="M283" i="32"/>
  <c r="N283" i="32" s="1"/>
  <c r="M285" i="32"/>
  <c r="N285" i="32" s="1"/>
  <c r="M286" i="32"/>
  <c r="M287" i="32"/>
  <c r="M289" i="32"/>
  <c r="N289" i="32" s="1"/>
  <c r="M290" i="32"/>
  <c r="M292" i="32"/>
  <c r="N292" i="32" s="1"/>
  <c r="M293" i="32"/>
  <c r="N293" i="32" s="1"/>
  <c r="M294" i="32"/>
  <c r="N294" i="32" s="1"/>
  <c r="M295" i="32"/>
  <c r="M296" i="32"/>
  <c r="M297" i="32"/>
  <c r="N297" i="32" s="1"/>
  <c r="M298" i="32"/>
  <c r="N298" i="32" s="1"/>
  <c r="M299" i="32"/>
  <c r="N299" i="32" s="1"/>
  <c r="M300" i="32"/>
  <c r="N300" i="32" s="1"/>
  <c r="M301" i="32"/>
  <c r="M302" i="32"/>
  <c r="N302" i="32" s="1"/>
  <c r="M303" i="32"/>
  <c r="N303" i="32" s="1"/>
  <c r="M304" i="32"/>
  <c r="N304" i="32" s="1"/>
  <c r="M305" i="32"/>
  <c r="N305" i="32" s="1"/>
  <c r="M306" i="32"/>
  <c r="N306" i="32" s="1"/>
  <c r="M307" i="32"/>
  <c r="N307" i="32" s="1"/>
  <c r="M308" i="32"/>
  <c r="N308" i="32" s="1"/>
  <c r="M309" i="32"/>
  <c r="N309" i="32" s="1"/>
  <c r="K2" i="32"/>
  <c r="K3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I2" i="32"/>
  <c r="I3" i="32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N30" i="32" s="1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N58" i="32" s="1"/>
  <c r="I59" i="32"/>
  <c r="N59" i="32" s="1"/>
  <c r="I60" i="32"/>
  <c r="N60" i="32" s="1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N84" i="32" s="1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N106" i="32" s="1"/>
  <c r="I107" i="32"/>
  <c r="I108" i="32"/>
  <c r="I109" i="32"/>
  <c r="I110" i="32"/>
  <c r="I111" i="32"/>
  <c r="I112" i="32"/>
  <c r="I113" i="32"/>
  <c r="I114" i="32"/>
  <c r="I115" i="32"/>
  <c r="I116" i="32"/>
  <c r="N116" i="32" s="1"/>
  <c r="I117" i="32"/>
  <c r="I118" i="32"/>
  <c r="I119" i="32"/>
  <c r="I120" i="32"/>
  <c r="N120" i="32" s="1"/>
  <c r="I121" i="32"/>
  <c r="I122" i="32"/>
  <c r="N122" i="32" s="1"/>
  <c r="I123" i="32"/>
  <c r="N123" i="32" s="1"/>
  <c r="I124" i="32"/>
  <c r="I125" i="32"/>
  <c r="I126" i="32"/>
  <c r="I127" i="32"/>
  <c r="I128" i="32"/>
  <c r="I129" i="32"/>
  <c r="I130" i="32"/>
  <c r="I131" i="32"/>
  <c r="I132" i="32"/>
  <c r="I133" i="32"/>
  <c r="I134" i="32"/>
  <c r="N134" i="32" s="1"/>
  <c r="I135" i="32"/>
  <c r="N135" i="32" s="1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N173" i="32" s="1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N203" i="32" s="1"/>
  <c r="I204" i="32"/>
  <c r="N204" i="32" s="1"/>
  <c r="I205" i="32"/>
  <c r="I206" i="32"/>
  <c r="I207" i="32"/>
  <c r="I208" i="32"/>
  <c r="I209" i="32"/>
  <c r="I210" i="32"/>
  <c r="I211" i="32"/>
  <c r="I212" i="32"/>
  <c r="I213" i="32"/>
  <c r="N213" i="32" s="1"/>
  <c r="I214" i="32"/>
  <c r="N214" i="32" s="1"/>
  <c r="I215" i="32"/>
  <c r="I216" i="32"/>
  <c r="I217" i="32"/>
  <c r="N217" i="32" s="1"/>
  <c r="I218" i="32"/>
  <c r="I219" i="32"/>
  <c r="I220" i="32"/>
  <c r="I221" i="32"/>
  <c r="I222" i="32"/>
  <c r="N222" i="32" s="1"/>
  <c r="I223" i="32"/>
  <c r="I224" i="32"/>
  <c r="N224" i="32" s="1"/>
  <c r="I225" i="32"/>
  <c r="I226" i="32"/>
  <c r="I227" i="32"/>
  <c r="I228" i="32"/>
  <c r="I229" i="32"/>
  <c r="I230" i="32"/>
  <c r="N230" i="32" s="1"/>
  <c r="I231" i="32"/>
  <c r="N231" i="32" s="1"/>
  <c r="I232" i="32"/>
  <c r="N232" i="32" s="1"/>
  <c r="I233" i="32"/>
  <c r="I234" i="32"/>
  <c r="I235" i="32"/>
  <c r="N235" i="32" s="1"/>
  <c r="I236" i="32"/>
  <c r="I237" i="32"/>
  <c r="I238" i="32"/>
  <c r="I239" i="32"/>
  <c r="I240" i="32"/>
  <c r="I241" i="32"/>
  <c r="I242" i="32"/>
  <c r="I243" i="32"/>
  <c r="N243" i="32" s="1"/>
  <c r="I244" i="32"/>
  <c r="N244" i="32" s="1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N278" i="32" s="1"/>
  <c r="I279" i="32"/>
  <c r="I280" i="32"/>
  <c r="I281" i="32"/>
  <c r="I282" i="32"/>
  <c r="I283" i="32"/>
  <c r="I284" i="32"/>
  <c r="N284" i="32" s="1"/>
  <c r="I285" i="32"/>
  <c r="I286" i="32"/>
  <c r="I287" i="32"/>
  <c r="I288" i="32"/>
  <c r="N288" i="32" s="1"/>
  <c r="I289" i="32"/>
  <c r="I290" i="32"/>
  <c r="I291" i="32"/>
  <c r="N291" i="32" s="1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G2" i="32"/>
  <c r="G3" i="32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307" i="32"/>
  <c r="G308" i="32"/>
  <c r="G309" i="32"/>
  <c r="Z32" i="32"/>
  <c r="J91" i="39" l="1"/>
  <c r="N295" i="32"/>
  <c r="O295" i="32"/>
  <c r="N74" i="32"/>
  <c r="O74" i="32"/>
  <c r="N22" i="32"/>
  <c r="O22" i="32"/>
  <c r="N36" i="32"/>
  <c r="O36" i="32"/>
  <c r="N70" i="32"/>
  <c r="O70" i="32"/>
  <c r="N157" i="32"/>
  <c r="N14" i="32"/>
  <c r="O14" i="32"/>
  <c r="N12" i="32"/>
  <c r="O12" i="32"/>
  <c r="O16" i="32"/>
  <c r="O157" i="32"/>
  <c r="O291" i="32"/>
  <c r="O243" i="32"/>
  <c r="O235" i="32"/>
  <c r="O231" i="32"/>
  <c r="O217" i="32"/>
  <c r="O213" i="32"/>
  <c r="O173" i="32"/>
  <c r="O135" i="32"/>
  <c r="O123" i="32"/>
  <c r="O309" i="32"/>
  <c r="O305" i="32"/>
  <c r="O297" i="32"/>
  <c r="O285" i="32"/>
  <c r="O282" i="32"/>
  <c r="O280" i="32"/>
  <c r="O271" i="32"/>
  <c r="O265" i="32"/>
  <c r="O263" i="32"/>
  <c r="O249" i="32"/>
  <c r="O245" i="32"/>
  <c r="O241" i="32"/>
  <c r="O234" i="32"/>
  <c r="O227" i="32"/>
  <c r="O221" i="32"/>
  <c r="O219" i="32"/>
  <c r="O198" i="32"/>
  <c r="O196" i="32"/>
  <c r="O192" i="32"/>
  <c r="O178" i="32"/>
  <c r="O167" i="32"/>
  <c r="O159" i="32"/>
  <c r="O153" i="32"/>
  <c r="O151" i="32"/>
  <c r="O147" i="32"/>
  <c r="O145" i="32"/>
  <c r="O139" i="32"/>
  <c r="O109" i="32"/>
  <c r="O104" i="32"/>
  <c r="O102" i="32"/>
  <c r="O98" i="32"/>
  <c r="O86" i="32"/>
  <c r="O77" i="32"/>
  <c r="O75" i="32"/>
  <c r="O71" i="32"/>
  <c r="O52" i="32"/>
  <c r="O48" i="32"/>
  <c r="O44" i="32"/>
  <c r="O40" i="32"/>
  <c r="O34" i="32"/>
  <c r="O25" i="32"/>
  <c r="O23" i="32"/>
  <c r="O21" i="32"/>
  <c r="O19" i="32"/>
  <c r="O17" i="32"/>
  <c r="O15" i="32"/>
  <c r="O5" i="32"/>
  <c r="O288" i="32"/>
  <c r="O278" i="32"/>
  <c r="O244" i="32"/>
  <c r="O232" i="32"/>
  <c r="O222" i="32"/>
  <c r="O214" i="32"/>
  <c r="O204" i="32"/>
  <c r="O122" i="32"/>
  <c r="O84" i="32"/>
  <c r="O58" i="32"/>
  <c r="O306" i="32"/>
  <c r="O302" i="32"/>
  <c r="O289" i="32"/>
  <c r="H5" i="30"/>
  <c r="H6" i="30" s="1"/>
  <c r="O283" i="32"/>
  <c r="O268" i="32"/>
  <c r="O262" i="32"/>
  <c r="O260" i="32"/>
  <c r="O250" i="32"/>
  <c r="O226" i="32"/>
  <c r="O223" i="32"/>
  <c r="O218" i="32"/>
  <c r="O209" i="32"/>
  <c r="O201" i="32"/>
  <c r="O197" i="32"/>
  <c r="O195" i="32"/>
  <c r="O193" i="32"/>
  <c r="O189" i="32"/>
  <c r="O185" i="32"/>
  <c r="O172" i="32"/>
  <c r="O168" i="32"/>
  <c r="O164" i="32"/>
  <c r="O160" i="32"/>
  <c r="O158" i="32"/>
  <c r="O154" i="32"/>
  <c r="O148" i="32"/>
  <c r="O146" i="32"/>
  <c r="O142" i="32"/>
  <c r="O132" i="32"/>
  <c r="O117" i="32"/>
  <c r="O110" i="32"/>
  <c r="O108" i="32"/>
  <c r="O105" i="32"/>
  <c r="O103" i="32"/>
  <c r="O101" i="32"/>
  <c r="O87" i="32"/>
  <c r="O82" i="32"/>
  <c r="O76" i="32"/>
  <c r="O72" i="32"/>
  <c r="O68" i="32"/>
  <c r="O64" i="32"/>
  <c r="O51" i="32"/>
  <c r="O37" i="32"/>
  <c r="O24" i="32"/>
  <c r="O4" i="32"/>
  <c r="H2" i="30" l="1"/>
  <c r="J92" i="39"/>
  <c r="R13" i="9"/>
  <c r="R11" i="9"/>
  <c r="E309" i="32"/>
  <c r="E308" i="32"/>
  <c r="E307" i="32"/>
  <c r="E306" i="32"/>
  <c r="E305" i="32"/>
  <c r="E304" i="32"/>
  <c r="E303" i="32"/>
  <c r="E302" i="32"/>
  <c r="E301" i="32"/>
  <c r="E300" i="32"/>
  <c r="E299" i="32"/>
  <c r="E298" i="32"/>
  <c r="E297" i="32"/>
  <c r="E296" i="32"/>
  <c r="E295" i="32"/>
  <c r="E294" i="32"/>
  <c r="E293" i="32"/>
  <c r="E292" i="32"/>
  <c r="E291" i="32"/>
  <c r="E290" i="32"/>
  <c r="E289" i="32"/>
  <c r="E288" i="32"/>
  <c r="E287" i="32"/>
  <c r="E286" i="32"/>
  <c r="E285" i="32"/>
  <c r="E284" i="32"/>
  <c r="E283" i="32"/>
  <c r="E282" i="32"/>
  <c r="E281" i="32"/>
  <c r="E280" i="32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AF27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AC9" i="32"/>
  <c r="W9" i="32"/>
  <c r="E9" i="32"/>
  <c r="E8" i="32"/>
  <c r="E7" i="32"/>
  <c r="E6" i="32"/>
  <c r="T5" i="32"/>
  <c r="E5" i="32"/>
  <c r="E4" i="32"/>
  <c r="E3" i="32"/>
  <c r="E2" i="32"/>
  <c r="B9" i="24"/>
  <c r="J93" i="39" l="1"/>
  <c r="C7" i="24"/>
  <c r="C15" i="24" s="1"/>
  <c r="D15" i="24" s="1"/>
  <c r="J94" i="39" l="1"/>
  <c r="H3" i="30"/>
  <c r="J95" i="39" l="1"/>
  <c r="C19" i="24"/>
  <c r="H4" i="30"/>
  <c r="C16" i="24"/>
  <c r="C17" i="24"/>
  <c r="C18" i="24"/>
  <c r="J96" i="39" l="1"/>
  <c r="G6" i="46"/>
  <c r="F6" i="46" s="1"/>
  <c r="J97" i="39" l="1"/>
  <c r="G5" i="46"/>
  <c r="F5" i="46" s="1"/>
  <c r="J98" i="39" l="1"/>
  <c r="J99" i="39" l="1"/>
  <c r="J100" i="39" l="1"/>
  <c r="J101" i="39" l="1"/>
  <c r="J102" i="39" l="1"/>
  <c r="J103" i="39" l="1"/>
  <c r="J104" i="39" l="1"/>
  <c r="J105" i="39" l="1"/>
  <c r="J106" i="39" l="1"/>
  <c r="J107" i="39" l="1"/>
  <c r="J108" i="39" l="1"/>
  <c r="J109" i="39" l="1"/>
  <c r="J110" i="39" l="1"/>
  <c r="J111" i="39" l="1"/>
  <c r="J112" i="39" l="1"/>
  <c r="J113" i="39" l="1"/>
  <c r="J114" i="39" l="1"/>
  <c r="J115" i="39" l="1"/>
  <c r="J116" i="39" l="1"/>
  <c r="J117" i="39" l="1"/>
  <c r="J118" i="39" l="1"/>
  <c r="J119" i="39" l="1"/>
  <c r="J120" i="39" l="1"/>
  <c r="J121" i="39" l="1"/>
  <c r="J122" i="39" l="1"/>
  <c r="J123" i="39" l="1"/>
  <c r="J124" i="39" l="1"/>
  <c r="J125" i="39" l="1"/>
  <c r="J126" i="39" l="1"/>
  <c r="J127" i="39" l="1"/>
  <c r="J128" i="39" l="1"/>
  <c r="J129" i="39" l="1"/>
  <c r="J130" i="39" l="1"/>
  <c r="J131" i="39" l="1"/>
  <c r="J132" i="39" l="1"/>
  <c r="J133" i="39" l="1"/>
  <c r="J134" i="39" l="1"/>
  <c r="J135" i="39" l="1"/>
  <c r="J136" i="39" l="1"/>
  <c r="J137" i="39" l="1"/>
  <c r="J138" i="39" l="1"/>
  <c r="J139" i="39" l="1"/>
  <c r="J140" i="39" l="1"/>
  <c r="J141" i="39" l="1"/>
  <c r="J142" i="39" l="1"/>
  <c r="J143" i="39" l="1"/>
  <c r="J144" i="39" l="1"/>
  <c r="J145" i="39" l="1"/>
  <c r="J146" i="39" l="1"/>
  <c r="J147" i="39" l="1"/>
  <c r="J148" i="39" l="1"/>
  <c r="J149" i="39" l="1"/>
  <c r="J150" i="39" l="1"/>
  <c r="J151" i="39" l="1"/>
  <c r="J152" i="39" l="1"/>
  <c r="J153" i="39" l="1"/>
  <c r="J154" i="39" l="1"/>
  <c r="J155" i="39" l="1"/>
</calcChain>
</file>

<file path=xl/comments1.xml><?xml version="1.0" encoding="utf-8"?>
<comments xmlns="http://schemas.openxmlformats.org/spreadsheetml/2006/main">
  <authors>
    <author>Margarida Cavaleiro</author>
  </authors>
  <commentList>
    <comment ref="AI2" authorId="0" shapeId="0">
      <text>
        <r>
          <rPr>
            <sz val="9"/>
            <color indexed="81"/>
            <rFont val="Tahoma"/>
            <family val="2"/>
          </rPr>
          <t>(e se o projeto for feito internamente, pelo município, por exemplo!?)</t>
        </r>
      </text>
    </comment>
  </commentList>
</comments>
</file>

<file path=xl/sharedStrings.xml><?xml version="1.0" encoding="utf-8"?>
<sst xmlns="http://schemas.openxmlformats.org/spreadsheetml/2006/main" count="7547" uniqueCount="2618">
  <si>
    <t>Município</t>
  </si>
  <si>
    <t>Norte</t>
  </si>
  <si>
    <t>Alijó</t>
  </si>
  <si>
    <t>Tipo de núcleo</t>
  </si>
  <si>
    <t>Disperso</t>
  </si>
  <si>
    <t>Localizado</t>
  </si>
  <si>
    <t>Total</t>
  </si>
  <si>
    <t>Em habitação não própria (arrendamento,cedida, ocupada, etc)</t>
  </si>
  <si>
    <t>Insalubridade e insegurança</t>
  </si>
  <si>
    <t>Inadequação</t>
  </si>
  <si>
    <t>Sobrelotação</t>
  </si>
  <si>
    <t>Situação atual da família</t>
  </si>
  <si>
    <t>Oleiros</t>
  </si>
  <si>
    <t>Realojada</t>
  </si>
  <si>
    <t>Em habitação própria</t>
  </si>
  <si>
    <t>NUTS I</t>
  </si>
  <si>
    <t>Abrantes</t>
  </si>
  <si>
    <t>Continente</t>
  </si>
  <si>
    <t>Centro</t>
  </si>
  <si>
    <t>Médio Tejo</t>
  </si>
  <si>
    <t>Águeda</t>
  </si>
  <si>
    <t>Região de Aveiro</t>
  </si>
  <si>
    <t>Aguiar da Beira</t>
  </si>
  <si>
    <t>Viseu Dão Lafões</t>
  </si>
  <si>
    <t>Alandroal</t>
  </si>
  <si>
    <t>Alentejo</t>
  </si>
  <si>
    <t>Alentejo Central</t>
  </si>
  <si>
    <t>Albergaria-a-Velha</t>
  </si>
  <si>
    <t>Albufeira</t>
  </si>
  <si>
    <t>Algarve</t>
  </si>
  <si>
    <t>Alcácer do Sal</t>
  </si>
  <si>
    <t>Alentejo Litoral</t>
  </si>
  <si>
    <t>Alcanena</t>
  </si>
  <si>
    <t>Alcobaça</t>
  </si>
  <si>
    <t>Oeste</t>
  </si>
  <si>
    <t>Alcochete</t>
  </si>
  <si>
    <t>Área Metropolitana de Lisboa</t>
  </si>
  <si>
    <t>Alcoutim</t>
  </si>
  <si>
    <t>Alenquer</t>
  </si>
  <si>
    <t>Alfândega da Fé</t>
  </si>
  <si>
    <t>Terras de Trás-os-Montes</t>
  </si>
  <si>
    <t>Douro</t>
  </si>
  <si>
    <t>Aljezur</t>
  </si>
  <si>
    <t>Aljustrel</t>
  </si>
  <si>
    <t>Baixo Alentejo</t>
  </si>
  <si>
    <t>Almada</t>
  </si>
  <si>
    <t>Almeida</t>
  </si>
  <si>
    <t>Beiras e Serra da Estrela</t>
  </si>
  <si>
    <t>Almeirim</t>
  </si>
  <si>
    <t>Lezíria do Tejo</t>
  </si>
  <si>
    <t>Almodôvar</t>
  </si>
  <si>
    <t>Alpiarça</t>
  </si>
  <si>
    <t>Alter do Chão</t>
  </si>
  <si>
    <t>Alto Alentejo</t>
  </si>
  <si>
    <t>Alvaiázere</t>
  </si>
  <si>
    <t>Região de Leiria</t>
  </si>
  <si>
    <t>Alvito</t>
  </si>
  <si>
    <t>Amadora</t>
  </si>
  <si>
    <t>Amarante</t>
  </si>
  <si>
    <t>Tâmega e Sousa</t>
  </si>
  <si>
    <t>Amares</t>
  </si>
  <si>
    <t>Cávado</t>
  </si>
  <si>
    <t>Anadia</t>
  </si>
  <si>
    <t>Angra do Heroísmo</t>
  </si>
  <si>
    <t>Região Autónoma dos Açores</t>
  </si>
  <si>
    <t>Ansião</t>
  </si>
  <si>
    <t>Arcos de Valdevez</t>
  </si>
  <si>
    <t>Alto Minho</t>
  </si>
  <si>
    <t>Arganil</t>
  </si>
  <si>
    <t>Região de Coimbra</t>
  </si>
  <si>
    <t>Armamar</t>
  </si>
  <si>
    <t>Arouca</t>
  </si>
  <si>
    <t>Área Metropolitana do Porto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</si>
  <si>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</si>
  <si>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</si>
  <si>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</si>
  <si>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</si>
  <si>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</si>
  <si>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</si>
  <si>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</si>
  <si>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</si>
  <si>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</si>
  <si>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</si>
  <si>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</si>
  <si>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</si>
  <si>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</si>
  <si>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</si>
  <si>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</si>
  <si>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</si>
  <si>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</si>
  <si>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Alto Tâmega</t>
  </si>
  <si>
    <t>Braga</t>
  </si>
  <si>
    <t>Bragança</t>
  </si>
  <si>
    <t>Cabeceiras de Basto</t>
  </si>
  <si>
    <t>Ave</t>
  </si>
  <si>
    <t>Cadaval</t>
  </si>
  <si>
    <t>Caldas da Rainha</t>
  </si>
  <si>
    <t>Calheta [R.A.A.]</t>
  </si>
  <si>
    <t>Calheta [R.A.M.]</t>
  </si>
  <si>
    <t>Região Autónoma da Madeira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</si>
  <si>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</si>
  <si>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</si>
  <si>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</si>
  <si>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</si>
  <si>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</si>
  <si>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</si>
  <si>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</si>
  <si>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</si>
  <si>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</si>
  <si>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</si>
  <si>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Beira Baixa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</si>
  <si>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</si>
  <si>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</si>
  <si>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</si>
  <si>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</si>
  <si>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</si>
  <si>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</si>
  <si>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</si>
  <si>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</si>
  <si>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</si>
  <si>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</si>
  <si>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</si>
  <si>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</si>
  <si>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</si>
  <si>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</si>
  <si>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</si>
  <si>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</si>
  <si>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</si>
  <si>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</si>
  <si>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</si>
  <si>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</si>
  <si>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</si>
  <si>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</si>
  <si>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</si>
  <si>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</si>
  <si>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</si>
  <si>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</si>
  <si>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</si>
  <si>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</si>
  <si>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</si>
  <si>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</si>
  <si>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</si>
  <si>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</si>
  <si>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</si>
  <si>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</si>
  <si>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</si>
  <si>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</si>
  <si>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</si>
  <si>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</si>
  <si>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</si>
  <si>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</si>
  <si>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</si>
  <si>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</si>
  <si>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</si>
  <si>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</si>
  <si>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</si>
  <si>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</si>
  <si>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</si>
  <si>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</si>
  <si>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</si>
  <si>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</si>
  <si>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Lagoa [R.A.A.]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</si>
  <si>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</si>
  <si>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</si>
  <si>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</si>
  <si>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</si>
  <si>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</si>
  <si>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</si>
  <si>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</si>
  <si>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</si>
  <si>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</si>
  <si>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</si>
  <si>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</si>
  <si>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</si>
  <si>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</si>
  <si>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</si>
  <si>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</si>
  <si>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</si>
  <si>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</si>
  <si>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</si>
  <si>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</si>
  <si>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</si>
  <si>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</si>
  <si>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</si>
  <si>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</si>
  <si>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</si>
  <si>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</si>
  <si>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</si>
  <si>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</si>
  <si>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</si>
  <si>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</si>
  <si>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</si>
  <si>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</si>
  <si>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</si>
  <si>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</si>
  <si>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</si>
  <si>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</si>
  <si>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</si>
  <si>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</si>
  <si>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</si>
  <si>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</si>
  <si>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</si>
  <si>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</si>
  <si>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</si>
  <si>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</si>
  <si>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</si>
  <si>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</si>
  <si>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</si>
  <si>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</si>
  <si>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</si>
  <si>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</si>
  <si>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</si>
  <si>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</si>
  <si>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</si>
  <si>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</si>
  <si>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</si>
  <si>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</si>
  <si>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</si>
  <si>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</si>
  <si>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</si>
  <si>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</si>
  <si>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</si>
  <si>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</si>
  <si>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</si>
  <si>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</si>
  <si>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</si>
  <si>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</si>
  <si>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</si>
  <si>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</si>
  <si>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</si>
  <si>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</si>
  <si>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</si>
  <si>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</si>
  <si>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</si>
  <si>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</si>
  <si>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</si>
  <si>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</si>
  <si>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</si>
  <si>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</si>
  <si>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</si>
  <si>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</si>
  <si>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</si>
  <si>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</si>
  <si>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</si>
  <si>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</si>
  <si>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</si>
  <si>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</si>
  <si>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</si>
  <si>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</si>
  <si>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</si>
  <si>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</si>
  <si>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</si>
  <si>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</si>
  <si>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</si>
  <si>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</si>
  <si>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</si>
  <si>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</si>
  <si>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</si>
  <si>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</si>
  <si>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</si>
  <si>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</si>
  <si>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</si>
  <si>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</si>
  <si>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</si>
  <si>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</si>
  <si>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</si>
  <si>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</si>
  <si>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</si>
  <si>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</si>
  <si>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</si>
  <si>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</si>
  <si>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</si>
  <si>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</si>
  <si>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</si>
  <si>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</si>
  <si>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</si>
  <si>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</si>
  <si>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</si>
  <si>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</si>
  <si>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</si>
  <si>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</si>
  <si>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</si>
  <si>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</si>
  <si>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</si>
  <si>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</si>
  <si>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</si>
  <si>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</si>
  <si>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</si>
  <si>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</si>
  <si>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</si>
  <si>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</si>
  <si>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</si>
  <si>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</si>
  <si>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</si>
  <si>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</si>
  <si>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</si>
  <si>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</si>
  <si>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</si>
  <si>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</si>
  <si>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</si>
  <si>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</si>
  <si>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</si>
  <si>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</si>
  <si>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</si>
  <si>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</si>
  <si>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</si>
  <si>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</si>
  <si>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</si>
  <si>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</si>
  <si>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</si>
  <si>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</si>
  <si>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</si>
  <si>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</si>
  <si>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</si>
  <si>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</si>
  <si>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</si>
  <si>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</si>
  <si>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</si>
  <si>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</si>
  <si>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</si>
  <si>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</si>
  <si>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</si>
  <si>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</si>
  <si>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</si>
  <si>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</si>
  <si>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</si>
  <si>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</si>
  <si>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</si>
  <si>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</si>
  <si>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</si>
  <si>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</si>
  <si>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</si>
  <si>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</si>
  <si>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</si>
  <si>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</si>
  <si>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</si>
  <si>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</si>
  <si>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</si>
  <si>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</si>
  <si>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</si>
  <si>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</si>
  <si>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</si>
  <si>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</si>
  <si>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</si>
  <si>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</si>
  <si>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</si>
  <si>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</si>
  <si>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</si>
  <si>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</si>
  <si>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</si>
  <si>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Técnico</t>
  </si>
  <si>
    <t>Artigo 5.º Classificação da situação indigna, art. 5ª do D.L. 37/2018</t>
  </si>
  <si>
    <t>Precariedade, sem abrigo</t>
  </si>
  <si>
    <t>Precaridade não definida</t>
  </si>
  <si>
    <t>Precariedade, resultado insolvência</t>
  </si>
  <si>
    <t>Precariedade, por não renovação de contrato de arrendamento nos casos de agregados unititulados, agregados que integram pessoas com deficiência ou arrendatários com idade superior a 65 ano</t>
  </si>
  <si>
    <t>Precariedade, violência doméstica</t>
  </si>
  <si>
    <t>Prior.</t>
  </si>
  <si>
    <t>Período de referência dos dados</t>
  </si>
  <si>
    <t>Portugal</t>
  </si>
  <si>
    <t>PT</t>
  </si>
  <si>
    <t/>
  </si>
  <si>
    <t>1</t>
  </si>
  <si>
    <t>11</t>
  </si>
  <si>
    <t>Localização geográfica (NUTS - 2013) (1)</t>
  </si>
  <si>
    <t>112</t>
  </si>
  <si>
    <t>0301</t>
  </si>
  <si>
    <t>0302</t>
  </si>
  <si>
    <t>0303</t>
  </si>
  <si>
    <t>0306</t>
  </si>
  <si>
    <t>0310</t>
  </si>
  <si>
    <t>0313</t>
  </si>
  <si>
    <t>111</t>
  </si>
  <si>
    <t>1111601</t>
  </si>
  <si>
    <t>1111602</t>
  </si>
  <si>
    <t>1111603</t>
  </si>
  <si>
    <t>1111604</t>
  </si>
  <si>
    <t>1111605</t>
  </si>
  <si>
    <t>1111606</t>
  </si>
  <si>
    <t>1111607</t>
  </si>
  <si>
    <t>1111608</t>
  </si>
  <si>
    <t>1111609</t>
  </si>
  <si>
    <t>1111610</t>
  </si>
  <si>
    <t>1120301</t>
  </si>
  <si>
    <t>1120302</t>
  </si>
  <si>
    <t>1120303</t>
  </si>
  <si>
    <t>1120306</t>
  </si>
  <si>
    <t>1120310</t>
  </si>
  <si>
    <t>1120313</t>
  </si>
  <si>
    <t>Nota(s):</t>
  </si>
  <si>
    <t>3003110</t>
  </si>
  <si>
    <t>3003109</t>
  </si>
  <si>
    <t>3003108</t>
  </si>
  <si>
    <t>3003107</t>
  </si>
  <si>
    <t>3003201</t>
  </si>
  <si>
    <t>3003106</t>
  </si>
  <si>
    <t>3003105</t>
  </si>
  <si>
    <t>3003104</t>
  </si>
  <si>
    <t>3003103</t>
  </si>
  <si>
    <t>3003102</t>
  </si>
  <si>
    <t>3003101</t>
  </si>
  <si>
    <t>Calheta</t>
  </si>
  <si>
    <t>300</t>
  </si>
  <si>
    <t>30</t>
  </si>
  <si>
    <t>3</t>
  </si>
  <si>
    <t>2004206</t>
  </si>
  <si>
    <t>2004101</t>
  </si>
  <si>
    <t>2004302</t>
  </si>
  <si>
    <t>2004502</t>
  </si>
  <si>
    <t>2004603</t>
  </si>
  <si>
    <t>2004802</t>
  </si>
  <si>
    <t>2004401</t>
  </si>
  <si>
    <t>2004205</t>
  </si>
  <si>
    <t>2004204</t>
  </si>
  <si>
    <t>2004203</t>
  </si>
  <si>
    <t>2004202</t>
  </si>
  <si>
    <t>2004602</t>
  </si>
  <si>
    <t>2004601</t>
  </si>
  <si>
    <t>2004801</t>
  </si>
  <si>
    <t>2004201</t>
  </si>
  <si>
    <t>2004701</t>
  </si>
  <si>
    <t>2004901</t>
  </si>
  <si>
    <t>2004501</t>
  </si>
  <si>
    <t>2004301</t>
  </si>
  <si>
    <t>200</t>
  </si>
  <si>
    <t>20</t>
  </si>
  <si>
    <t>2</t>
  </si>
  <si>
    <t>1500816</t>
  </si>
  <si>
    <t>1500815</t>
  </si>
  <si>
    <t>1500814</t>
  </si>
  <si>
    <t>1500813</t>
  </si>
  <si>
    <t>1500812</t>
  </si>
  <si>
    <t>1500811</t>
  </si>
  <si>
    <t>1500810</t>
  </si>
  <si>
    <t>1500809</t>
  </si>
  <si>
    <t>1500808</t>
  </si>
  <si>
    <t>1500807</t>
  </si>
  <si>
    <t>1500806</t>
  </si>
  <si>
    <t>1500805</t>
  </si>
  <si>
    <t>1500804</t>
  </si>
  <si>
    <t>1500803</t>
  </si>
  <si>
    <t>1500802</t>
  </si>
  <si>
    <t>1500801</t>
  </si>
  <si>
    <t>150</t>
  </si>
  <si>
    <t>15</t>
  </si>
  <si>
    <t>1870714</t>
  </si>
  <si>
    <t>1870713</t>
  </si>
  <si>
    <t>1870712</t>
  </si>
  <si>
    <t>1870711</t>
  </si>
  <si>
    <t>1870710</t>
  </si>
  <si>
    <t>1870709</t>
  </si>
  <si>
    <t>1870708</t>
  </si>
  <si>
    <t>1870707</t>
  </si>
  <si>
    <t>1870706</t>
  </si>
  <si>
    <t>1870705</t>
  </si>
  <si>
    <t>1870704</t>
  </si>
  <si>
    <t>1870703</t>
  </si>
  <si>
    <t>1870702</t>
  </si>
  <si>
    <t>1870701</t>
  </si>
  <si>
    <t>187</t>
  </si>
  <si>
    <t>1861215</t>
  </si>
  <si>
    <t>1861214</t>
  </si>
  <si>
    <t>1861213</t>
  </si>
  <si>
    <t>1861212</t>
  </si>
  <si>
    <t>1861211</t>
  </si>
  <si>
    <t>1861210</t>
  </si>
  <si>
    <t>1861209</t>
  </si>
  <si>
    <t>1861208</t>
  </si>
  <si>
    <t>1861207</t>
  </si>
  <si>
    <t>1861206</t>
  </si>
  <si>
    <t>1861205</t>
  </si>
  <si>
    <t>1861204</t>
  </si>
  <si>
    <t>1861203</t>
  </si>
  <si>
    <t>1861202</t>
  </si>
  <si>
    <t>1861201</t>
  </si>
  <si>
    <t>186</t>
  </si>
  <si>
    <t>1851416</t>
  </si>
  <si>
    <t>1851415</t>
  </si>
  <si>
    <t>1851414</t>
  </si>
  <si>
    <t>1851412</t>
  </si>
  <si>
    <t>1851409</t>
  </si>
  <si>
    <t>1851407</t>
  </si>
  <si>
    <t>1851406</t>
  </si>
  <si>
    <t>1851405</t>
  </si>
  <si>
    <t>1851103</t>
  </si>
  <si>
    <t>1851404</t>
  </si>
  <si>
    <t>1851403</t>
  </si>
  <si>
    <t>185</t>
  </si>
  <si>
    <t>1840214</t>
  </si>
  <si>
    <t>1840213</t>
  </si>
  <si>
    <t>1840212</t>
  </si>
  <si>
    <t>1840210</t>
  </si>
  <si>
    <t>1840209</t>
  </si>
  <si>
    <t>1840208</t>
  </si>
  <si>
    <t>1840207</t>
  </si>
  <si>
    <t>1840206</t>
  </si>
  <si>
    <t>1840205</t>
  </si>
  <si>
    <t>1840204</t>
  </si>
  <si>
    <t>1840203</t>
  </si>
  <si>
    <t>1840202</t>
  </si>
  <si>
    <t>1840201</t>
  </si>
  <si>
    <t>1811513</t>
  </si>
  <si>
    <t>1811509</t>
  </si>
  <si>
    <t>1810211</t>
  </si>
  <si>
    <t>1811505</t>
  </si>
  <si>
    <t>1811501</t>
  </si>
  <si>
    <t>181</t>
  </si>
  <si>
    <t>18</t>
  </si>
  <si>
    <t>1701114</t>
  </si>
  <si>
    <t>1701111</t>
  </si>
  <si>
    <t>1701512</t>
  </si>
  <si>
    <t>1701511</t>
  </si>
  <si>
    <t>1701510</t>
  </si>
  <si>
    <t>1701508</t>
  </si>
  <si>
    <t>1701110</t>
  </si>
  <si>
    <t>1701116</t>
  </si>
  <si>
    <t>1701507</t>
  </si>
  <si>
    <t>1701506</t>
  </si>
  <si>
    <t>1701109</t>
  </si>
  <si>
    <t>1701107</t>
  </si>
  <si>
    <t>1701106</t>
  </si>
  <si>
    <t>1701105</t>
  </si>
  <si>
    <t>1701504</t>
  </si>
  <si>
    <t>1701115</t>
  </si>
  <si>
    <t>1701503</t>
  </si>
  <si>
    <t>1701502</t>
  </si>
  <si>
    <t>170</t>
  </si>
  <si>
    <t>17</t>
  </si>
  <si>
    <t>16J0913</t>
  </si>
  <si>
    <t>16J0912</t>
  </si>
  <si>
    <t>16J0911</t>
  </si>
  <si>
    <t>16J0910</t>
  </si>
  <si>
    <t>16J0909</t>
  </si>
  <si>
    <t>16J0908</t>
  </si>
  <si>
    <t>16J0907</t>
  </si>
  <si>
    <t>16J0906</t>
  </si>
  <si>
    <t>16J0504</t>
  </si>
  <si>
    <t>16J0905</t>
  </si>
  <si>
    <t>16J0904</t>
  </si>
  <si>
    <t>16J0503</t>
  </si>
  <si>
    <t>16J0903</t>
  </si>
  <si>
    <t>16J0501</t>
  </si>
  <si>
    <t>16J0902</t>
  </si>
  <si>
    <t>16J</t>
  </si>
  <si>
    <t>16I1420</t>
  </si>
  <si>
    <t>16I0510</t>
  </si>
  <si>
    <t>16I1419</t>
  </si>
  <si>
    <t>16I1418</t>
  </si>
  <si>
    <t>16I0509</t>
  </si>
  <si>
    <t>16I1417</t>
  </si>
  <si>
    <t>16I1421</t>
  </si>
  <si>
    <t>16I1413</t>
  </si>
  <si>
    <t>16I1411</t>
  </si>
  <si>
    <t>16I1410</t>
  </si>
  <si>
    <t>16I1408</t>
  </si>
  <si>
    <t>16I1402</t>
  </si>
  <si>
    <t>16I1401</t>
  </si>
  <si>
    <t>16I</t>
  </si>
  <si>
    <t>16H0511</t>
  </si>
  <si>
    <t>16H0508</t>
  </si>
  <si>
    <t>16H0507</t>
  </si>
  <si>
    <t>16H0506</t>
  </si>
  <si>
    <t>16H0505</t>
  </si>
  <si>
    <t>16H0502</t>
  </si>
  <si>
    <t>16H</t>
  </si>
  <si>
    <t>16G1824</t>
  </si>
  <si>
    <t>16G1823</t>
  </si>
  <si>
    <t>16G1822</t>
  </si>
  <si>
    <t>16G1821</t>
  </si>
  <si>
    <t>16G1817</t>
  </si>
  <si>
    <t>16G1816</t>
  </si>
  <si>
    <t>16G1814</t>
  </si>
  <si>
    <t>16G1811</t>
  </si>
  <si>
    <t>16G1810</t>
  </si>
  <si>
    <t>16G1809</t>
  </si>
  <si>
    <t>16G1806</t>
  </si>
  <si>
    <t>16G1803</t>
  </si>
  <si>
    <t>16G1802</t>
  </si>
  <si>
    <t>16G0901</t>
  </si>
  <si>
    <t>16G</t>
  </si>
  <si>
    <t>16F1016</t>
  </si>
  <si>
    <t>16F1015</t>
  </si>
  <si>
    <t>16F1013</t>
  </si>
  <si>
    <t>16F1010</t>
  </si>
  <si>
    <t>16F1009</t>
  </si>
  <si>
    <t>16F1008</t>
  </si>
  <si>
    <t>16F1007</t>
  </si>
  <si>
    <t>16F1004</t>
  </si>
  <si>
    <t>16F1003</t>
  </si>
  <si>
    <t>16F1002</t>
  </si>
  <si>
    <t>16F</t>
  </si>
  <si>
    <t>16E0617</t>
  </si>
  <si>
    <t>16E0616</t>
  </si>
  <si>
    <t>16E0615</t>
  </si>
  <si>
    <t>16E0614</t>
  </si>
  <si>
    <t>16E0613</t>
  </si>
  <si>
    <t>16E0612</t>
  </si>
  <si>
    <t>16E0611</t>
  </si>
  <si>
    <t>16E1808</t>
  </si>
  <si>
    <t>16E0610</t>
  </si>
  <si>
    <t>16E0609</t>
  </si>
  <si>
    <t>16E0608</t>
  </si>
  <si>
    <t>16E0111</t>
  </si>
  <si>
    <t>16E0607</t>
  </si>
  <si>
    <t>16E0606</t>
  </si>
  <si>
    <t>16E0605</t>
  </si>
  <si>
    <t>16E0604</t>
  </si>
  <si>
    <t>16E0603</t>
  </si>
  <si>
    <t>16E0602</t>
  </si>
  <si>
    <t>16E0601</t>
  </si>
  <si>
    <t>16E</t>
  </si>
  <si>
    <t>16D0118</t>
  </si>
  <si>
    <t>16D0117</t>
  </si>
  <si>
    <t>16D0115</t>
  </si>
  <si>
    <t>16D0114</t>
  </si>
  <si>
    <t>16D0112</t>
  </si>
  <si>
    <t>16D0110</t>
  </si>
  <si>
    <t>16D0108</t>
  </si>
  <si>
    <t>16D0105</t>
  </si>
  <si>
    <t>16D0103</t>
  </si>
  <si>
    <t>16D0102</t>
  </si>
  <si>
    <t>16D0101</t>
  </si>
  <si>
    <t>16D</t>
  </si>
  <si>
    <t>16B1113</t>
  </si>
  <si>
    <t>16B1112</t>
  </si>
  <si>
    <t>16B1014</t>
  </si>
  <si>
    <t>16B1012</t>
  </si>
  <si>
    <t>16B1011</t>
  </si>
  <si>
    <t>16B1108</t>
  </si>
  <si>
    <t>16B1006</t>
  </si>
  <si>
    <t>16B1104</t>
  </si>
  <si>
    <t>16B1005</t>
  </si>
  <si>
    <t>16B1102</t>
  </si>
  <si>
    <t>16B1101</t>
  </si>
  <si>
    <t>16B1001</t>
  </si>
  <si>
    <t>16B</t>
  </si>
  <si>
    <t>16</t>
  </si>
  <si>
    <t>11E0412</t>
  </si>
  <si>
    <t>11E0411</t>
  </si>
  <si>
    <t>11E0410</t>
  </si>
  <si>
    <t>11E0408</t>
  </si>
  <si>
    <t>11E0407</t>
  </si>
  <si>
    <t>11E0406</t>
  </si>
  <si>
    <t>11E0405</t>
  </si>
  <si>
    <t>11E0402</t>
  </si>
  <si>
    <t>11E0401</t>
  </si>
  <si>
    <t>11E</t>
  </si>
  <si>
    <t>11D1714</t>
  </si>
  <si>
    <t>11D0914</t>
  </si>
  <si>
    <t>11D0409</t>
  </si>
  <si>
    <t>11D1820</t>
  </si>
  <si>
    <t>11D1819</t>
  </si>
  <si>
    <t>11D1818</t>
  </si>
  <si>
    <t>11D1815</t>
  </si>
  <si>
    <t>11D1711</t>
  </si>
  <si>
    <t>11D1710</t>
  </si>
  <si>
    <t>11D1708</t>
  </si>
  <si>
    <t>11D1812</t>
  </si>
  <si>
    <t>11D1707</t>
  </si>
  <si>
    <t>11D1807</t>
  </si>
  <si>
    <t>11D1704</t>
  </si>
  <si>
    <t>11D1805</t>
  </si>
  <si>
    <t>11D0404</t>
  </si>
  <si>
    <t>11D0403</t>
  </si>
  <si>
    <t>11D1801</t>
  </si>
  <si>
    <t>11D1701</t>
  </si>
  <si>
    <t>11D</t>
  </si>
  <si>
    <t>11C1813</t>
  </si>
  <si>
    <t>11C1311</t>
  </si>
  <si>
    <t>11C1309</t>
  </si>
  <si>
    <t>11C1307</t>
  </si>
  <si>
    <t>11C1305</t>
  </si>
  <si>
    <t>11C1303</t>
  </si>
  <si>
    <t>11C1804</t>
  </si>
  <si>
    <t>11C0305</t>
  </si>
  <si>
    <t>11C0106</t>
  </si>
  <si>
    <t>11C1302</t>
  </si>
  <si>
    <t>11C1301</t>
  </si>
  <si>
    <t>11C</t>
  </si>
  <si>
    <t>11B1713</t>
  </si>
  <si>
    <t>11B1712</t>
  </si>
  <si>
    <t>11B1709</t>
  </si>
  <si>
    <t>11B1706</t>
  </si>
  <si>
    <t>11B1703</t>
  </si>
  <si>
    <t>11B1702</t>
  </si>
  <si>
    <t>11B</t>
  </si>
  <si>
    <t>11A1317</t>
  </si>
  <si>
    <t>11A1316</t>
  </si>
  <si>
    <t>11A1315</t>
  </si>
  <si>
    <t>11A0119</t>
  </si>
  <si>
    <t>11A1318</t>
  </si>
  <si>
    <t>11A0116</t>
  </si>
  <si>
    <t>11A1314</t>
  </si>
  <si>
    <t>11A0109</t>
  </si>
  <si>
    <t>11A1313</t>
  </si>
  <si>
    <t>11A1312</t>
  </si>
  <si>
    <t>11A1310</t>
  </si>
  <si>
    <t>11A0113</t>
  </si>
  <si>
    <t>11A1308</t>
  </si>
  <si>
    <t>11A1306</t>
  </si>
  <si>
    <t>11A1304</t>
  </si>
  <si>
    <t>11A0107</t>
  </si>
  <si>
    <t>11A0104</t>
  </si>
  <si>
    <t>11A</t>
  </si>
  <si>
    <t>1190314</t>
  </si>
  <si>
    <t>1190312</t>
  </si>
  <si>
    <t>1190311</t>
  </si>
  <si>
    <t>1190309</t>
  </si>
  <si>
    <t>1191705</t>
  </si>
  <si>
    <t>1190308</t>
  </si>
  <si>
    <t>1190307</t>
  </si>
  <si>
    <t>1190304</t>
  </si>
  <si>
    <t>119</t>
  </si>
  <si>
    <t>Designação</t>
  </si>
  <si>
    <t>http://www.ine.pt</t>
  </si>
  <si>
    <t>3201</t>
  </si>
  <si>
    <t>3110</t>
  </si>
  <si>
    <t>3109</t>
  </si>
  <si>
    <t>3108</t>
  </si>
  <si>
    <t>3107</t>
  </si>
  <si>
    <t>3106</t>
  </si>
  <si>
    <t>3105</t>
  </si>
  <si>
    <t>3104</t>
  </si>
  <si>
    <t>3103</t>
  </si>
  <si>
    <t>3102</t>
  </si>
  <si>
    <t>3101</t>
  </si>
  <si>
    <t>4901</t>
  </si>
  <si>
    <t>4802</t>
  </si>
  <si>
    <t>4801</t>
  </si>
  <si>
    <t>4701</t>
  </si>
  <si>
    <t>4603</t>
  </si>
  <si>
    <t>4602</t>
  </si>
  <si>
    <t>4601</t>
  </si>
  <si>
    <t>4502</t>
  </si>
  <si>
    <t>4501</t>
  </si>
  <si>
    <t>4401</t>
  </si>
  <si>
    <t>4302</t>
  </si>
  <si>
    <t>4301</t>
  </si>
  <si>
    <t>4206</t>
  </si>
  <si>
    <t>4205</t>
  </si>
  <si>
    <t>4204</t>
  </si>
  <si>
    <t>4203</t>
  </si>
  <si>
    <t>4202</t>
  </si>
  <si>
    <t>4201</t>
  </si>
  <si>
    <t>4101</t>
  </si>
  <si>
    <t>0816</t>
  </si>
  <si>
    <t>0815</t>
  </si>
  <si>
    <t>0814</t>
  </si>
  <si>
    <t>0813</t>
  </si>
  <si>
    <t>0812</t>
  </si>
  <si>
    <t>0811</t>
  </si>
  <si>
    <t>0810</t>
  </si>
  <si>
    <t>0809</t>
  </si>
  <si>
    <t>0808</t>
  </si>
  <si>
    <t>0807</t>
  </si>
  <si>
    <t>0806</t>
  </si>
  <si>
    <t>0805</t>
  </si>
  <si>
    <t>0804</t>
  </si>
  <si>
    <t>0803</t>
  </si>
  <si>
    <t>0802</t>
  </si>
  <si>
    <t>0801</t>
  </si>
  <si>
    <t>1416</t>
  </si>
  <si>
    <t>1415</t>
  </si>
  <si>
    <t>1414</t>
  </si>
  <si>
    <t>1412</t>
  </si>
  <si>
    <t>1409</t>
  </si>
  <si>
    <t>1407</t>
  </si>
  <si>
    <t>1406</t>
  </si>
  <si>
    <t>1405</t>
  </si>
  <si>
    <t>1404</t>
  </si>
  <si>
    <t>1403</t>
  </si>
  <si>
    <t>1103</t>
  </si>
  <si>
    <t>0214</t>
  </si>
  <si>
    <t>0213</t>
  </si>
  <si>
    <t>0212</t>
  </si>
  <si>
    <t>0210</t>
  </si>
  <si>
    <t>0209</t>
  </si>
  <si>
    <t>0208</t>
  </si>
  <si>
    <t>0207</t>
  </si>
  <si>
    <t>0206</t>
  </si>
  <si>
    <t>0205</t>
  </si>
  <si>
    <t>0204</t>
  </si>
  <si>
    <t>0203</t>
  </si>
  <si>
    <t>0202</t>
  </si>
  <si>
    <t>0201</t>
  </si>
  <si>
    <t>184</t>
  </si>
  <si>
    <t>1215</t>
  </si>
  <si>
    <t>0714</t>
  </si>
  <si>
    <t>0713</t>
  </si>
  <si>
    <t>0712</t>
  </si>
  <si>
    <t>0711</t>
  </si>
  <si>
    <t>0710</t>
  </si>
  <si>
    <t>0709</t>
  </si>
  <si>
    <t>0708</t>
  </si>
  <si>
    <t>0706</t>
  </si>
  <si>
    <t>0705</t>
  </si>
  <si>
    <t>0704</t>
  </si>
  <si>
    <t>0703</t>
  </si>
  <si>
    <t>0702</t>
  </si>
  <si>
    <t>0701</t>
  </si>
  <si>
    <t>183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</si>
  <si>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</si>
  <si>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</si>
  <si>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</si>
  <si>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</si>
  <si>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</si>
  <si>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</si>
  <si>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</si>
  <si>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</si>
  <si>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</si>
  <si>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</si>
  <si>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</si>
  <si>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</si>
  <si>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</si>
  <si>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</si>
  <si>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0707</t>
  </si>
  <si>
    <t>182</t>
  </si>
  <si>
    <t>1513</t>
  </si>
  <si>
    <t>1509</t>
  </si>
  <si>
    <t>1505</t>
  </si>
  <si>
    <t>1501</t>
  </si>
  <si>
    <t>0211</t>
  </si>
  <si>
    <t>1512</t>
  </si>
  <si>
    <t>1511</t>
  </si>
  <si>
    <t>1510</t>
  </si>
  <si>
    <t>1508</t>
  </si>
  <si>
    <t>1507</t>
  </si>
  <si>
    <t>1506</t>
  </si>
  <si>
    <t>1504</t>
  </si>
  <si>
    <t>1503</t>
  </si>
  <si>
    <t>1502</t>
  </si>
  <si>
    <t>172</t>
  </si>
  <si>
    <t>Península de Setúbal</t>
  </si>
  <si>
    <t>1116</t>
  </si>
  <si>
    <t>1115</t>
  </si>
  <si>
    <t>1114</t>
  </si>
  <si>
    <t>1111</t>
  </si>
  <si>
    <t>1110</t>
  </si>
  <si>
    <t>1109</t>
  </si>
  <si>
    <t>1107</t>
  </si>
  <si>
    <t>1106</t>
  </si>
  <si>
    <t>1105</t>
  </si>
  <si>
    <t>171</t>
  </si>
  <si>
    <t>Grande Lisboa</t>
  </si>
  <si>
    <t>1421</t>
  </si>
  <si>
    <t>1420</t>
  </si>
  <si>
    <t>1419</t>
  </si>
  <si>
    <t>1418</t>
  </si>
  <si>
    <t>1417</t>
  </si>
  <si>
    <t>1411</t>
  </si>
  <si>
    <t>1410</t>
  </si>
  <si>
    <t>1408</t>
  </si>
  <si>
    <t>1402</t>
  </si>
  <si>
    <t>1401</t>
  </si>
  <si>
    <t>16C</t>
  </si>
  <si>
    <t>1113</t>
  </si>
  <si>
    <t>1112</t>
  </si>
  <si>
    <t>1108</t>
  </si>
  <si>
    <t>1104</t>
  </si>
  <si>
    <t>1102</t>
  </si>
  <si>
    <t>1101</t>
  </si>
  <si>
    <t>1014</t>
  </si>
  <si>
    <t>1012</t>
  </si>
  <si>
    <t>1011</t>
  </si>
  <si>
    <t>1006</t>
  </si>
  <si>
    <t>1005</t>
  </si>
  <si>
    <t>1001</t>
  </si>
  <si>
    <t>0504</t>
  </si>
  <si>
    <t>0503</t>
  </si>
  <si>
    <t>0501</t>
  </si>
  <si>
    <t>16A</t>
  </si>
  <si>
    <t>Cova da Beira</t>
  </si>
  <si>
    <t>0511</t>
  </si>
  <si>
    <t>0507</t>
  </si>
  <si>
    <t>0505</t>
  </si>
  <si>
    <t>0502</t>
  </si>
  <si>
    <t>169</t>
  </si>
  <si>
    <t>Beira Interior Sul</t>
  </si>
  <si>
    <t>0913</t>
  </si>
  <si>
    <t>0911</t>
  </si>
  <si>
    <t>0910</t>
  </si>
  <si>
    <t>0909</t>
  </si>
  <si>
    <t>0908</t>
  </si>
  <si>
    <t>0907</t>
  </si>
  <si>
    <t>0904</t>
  </si>
  <si>
    <t>0903</t>
  </si>
  <si>
    <t>0902</t>
  </si>
  <si>
    <t>168</t>
  </si>
  <si>
    <t>Beira Interior Norte</t>
  </si>
  <si>
    <t>0912</t>
  </si>
  <si>
    <t>0906</t>
  </si>
  <si>
    <t>0905</t>
  </si>
  <si>
    <t>167</t>
  </si>
  <si>
    <t>Serra da Estrela</t>
  </si>
  <si>
    <t>1413</t>
  </si>
  <si>
    <t>0510</t>
  </si>
  <si>
    <t>0509</t>
  </si>
  <si>
    <t>0508</t>
  </si>
  <si>
    <t>0506</t>
  </si>
  <si>
    <t>166</t>
  </si>
  <si>
    <t>Pinhal Interior Sul</t>
  </si>
  <si>
    <t>1824</t>
  </si>
  <si>
    <t>1823</t>
  </si>
  <si>
    <t>1822</t>
  </si>
  <si>
    <t>1821</t>
  </si>
  <si>
    <t>1817</t>
  </si>
  <si>
    <t>1816</t>
  </si>
  <si>
    <t>1814</t>
  </si>
  <si>
    <t>1811</t>
  </si>
  <si>
    <t>1810</t>
  </si>
  <si>
    <t>1809</t>
  </si>
  <si>
    <t>1808</t>
  </si>
  <si>
    <t>1806</t>
  </si>
  <si>
    <t>1803</t>
  </si>
  <si>
    <t>1802</t>
  </si>
  <si>
    <t>0901</t>
  </si>
  <si>
    <t>165</t>
  </si>
  <si>
    <t>Dão-Lafões</t>
  </si>
  <si>
    <t>1013</t>
  </si>
  <si>
    <t>1008</t>
  </si>
  <si>
    <t>1007</t>
  </si>
  <si>
    <t>1003</t>
  </si>
  <si>
    <t>1002</t>
  </si>
  <si>
    <t>0617</t>
  </si>
  <si>
    <t>0616</t>
  </si>
  <si>
    <t>0614</t>
  </si>
  <si>
    <t>0612</t>
  </si>
  <si>
    <t>0611</t>
  </si>
  <si>
    <t>0609</t>
  </si>
  <si>
    <t>0607</t>
  </si>
  <si>
    <t>0606</t>
  </si>
  <si>
    <t>0601</t>
  </si>
  <si>
    <t>164</t>
  </si>
  <si>
    <t>Pinhal Interior Norte</t>
  </si>
  <si>
    <t>1016</t>
  </si>
  <si>
    <t>1015</t>
  </si>
  <si>
    <t>1010</t>
  </si>
  <si>
    <t>1009</t>
  </si>
  <si>
    <t>1004</t>
  </si>
  <si>
    <t>163</t>
  </si>
  <si>
    <t>Pinhal Litoral</t>
  </si>
  <si>
    <t>0615</t>
  </si>
  <si>
    <t>0613</t>
  </si>
  <si>
    <t>0610</t>
  </si>
  <si>
    <t>0608</t>
  </si>
  <si>
    <t>0605</t>
  </si>
  <si>
    <t>0604</t>
  </si>
  <si>
    <t>0603</t>
  </si>
  <si>
    <t>0602</t>
  </si>
  <si>
    <t>162</t>
  </si>
  <si>
    <t>Baixo Mondego</t>
  </si>
  <si>
    <t>0118</t>
  </si>
  <si>
    <t>0117</t>
  </si>
  <si>
    <t>0115</t>
  </si>
  <si>
    <t>0114</t>
  </si>
  <si>
    <t>0112</t>
  </si>
  <si>
    <t>0111</t>
  </si>
  <si>
    <t>0110</t>
  </si>
  <si>
    <t>0108</t>
  </si>
  <si>
    <t>0105</t>
  </si>
  <si>
    <t>0103</t>
  </si>
  <si>
    <t>0102</t>
  </si>
  <si>
    <t>0101</t>
  </si>
  <si>
    <t>161</t>
  </si>
  <si>
    <t>Baixo Vouga</t>
  </si>
  <si>
    <t>1713</t>
  </si>
  <si>
    <t>1712</t>
  </si>
  <si>
    <t>1707</t>
  </si>
  <si>
    <t>1706</t>
  </si>
  <si>
    <t>1703</t>
  </si>
  <si>
    <t>1702</t>
  </si>
  <si>
    <t>0412</t>
  </si>
  <si>
    <t>0411</t>
  </si>
  <si>
    <t>0408</t>
  </si>
  <si>
    <t>0407</t>
  </si>
  <si>
    <t>0406</t>
  </si>
  <si>
    <t>0405</t>
  </si>
  <si>
    <t>0402</t>
  </si>
  <si>
    <t>0401</t>
  </si>
  <si>
    <t>118</t>
  </si>
  <si>
    <t>Alto Trás-os-Montes</t>
  </si>
  <si>
    <t>1820</t>
  </si>
  <si>
    <t>1819</t>
  </si>
  <si>
    <t>1818</t>
  </si>
  <si>
    <t>1815</t>
  </si>
  <si>
    <t>1812</t>
  </si>
  <si>
    <t>1807</t>
  </si>
  <si>
    <t>1805</t>
  </si>
  <si>
    <t>1801</t>
  </si>
  <si>
    <t>1714</t>
  </si>
  <si>
    <t>1711</t>
  </si>
  <si>
    <t>1710</t>
  </si>
  <si>
    <t>1708</t>
  </si>
  <si>
    <t>1704</t>
  </si>
  <si>
    <t>1701</t>
  </si>
  <si>
    <t>0914</t>
  </si>
  <si>
    <t>0410</t>
  </si>
  <si>
    <t>0409</t>
  </si>
  <si>
    <t>0404</t>
  </si>
  <si>
    <t>0403</t>
  </si>
  <si>
    <t>117</t>
  </si>
  <si>
    <t>0119</t>
  </si>
  <si>
    <t>0116</t>
  </si>
  <si>
    <t>0113</t>
  </si>
  <si>
    <t>0109</t>
  </si>
  <si>
    <t>0104</t>
  </si>
  <si>
    <t>116</t>
  </si>
  <si>
    <t>Entre Douro e Vouga</t>
  </si>
  <si>
    <t>1813</t>
  </si>
  <si>
    <t>1804</t>
  </si>
  <si>
    <t>1709</t>
  </si>
  <si>
    <t>1705</t>
  </si>
  <si>
    <t>1311</t>
  </si>
  <si>
    <t>1310</t>
  </si>
  <si>
    <t>1309</t>
  </si>
  <si>
    <t>1307</t>
  </si>
  <si>
    <t>1305</t>
  </si>
  <si>
    <t>1303</t>
  </si>
  <si>
    <t>1302</t>
  </si>
  <si>
    <t>1301</t>
  </si>
  <si>
    <t>0305</t>
  </si>
  <si>
    <t>0304</t>
  </si>
  <si>
    <t>0106</t>
  </si>
  <si>
    <t>115</t>
  </si>
  <si>
    <t>Tâmega</t>
  </si>
  <si>
    <t>1317</t>
  </si>
  <si>
    <t>1316</t>
  </si>
  <si>
    <t>1315</t>
  </si>
  <si>
    <t>1313</t>
  </si>
  <si>
    <t>1312</t>
  </si>
  <si>
    <t>1308</t>
  </si>
  <si>
    <t>1306</t>
  </si>
  <si>
    <t>1304</t>
  </si>
  <si>
    <t>0107</t>
  </si>
  <si>
    <t>114</t>
  </si>
  <si>
    <t>Grande Porto</t>
  </si>
  <si>
    <t>1318</t>
  </si>
  <si>
    <t>1314</t>
  </si>
  <si>
    <t>0314</t>
  </si>
  <si>
    <t>0312</t>
  </si>
  <si>
    <t>0311</t>
  </si>
  <si>
    <t>0309</t>
  </si>
  <si>
    <t>0308</t>
  </si>
  <si>
    <t>0307</t>
  </si>
  <si>
    <t>113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</si>
  <si>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</si>
  <si>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</si>
  <si>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</si>
  <si>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</si>
  <si>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</si>
  <si>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</si>
  <si>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</si>
  <si>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</si>
  <si>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</si>
  <si>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</si>
  <si>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Minho-Lima</t>
  </si>
  <si>
    <t>Situações Específicas - Art.º10 / Art.º11 / Art.º12</t>
  </si>
  <si>
    <t>T0</t>
  </si>
  <si>
    <t>T1</t>
  </si>
  <si>
    <t>T2</t>
  </si>
  <si>
    <t>T3</t>
  </si>
  <si>
    <t>T4</t>
  </si>
  <si>
    <t>T5</t>
  </si>
  <si>
    <t>% Máx Comp Vref</t>
  </si>
  <si>
    <t>Não</t>
  </si>
  <si>
    <t>Sim</t>
  </si>
  <si>
    <t>Portaria 65/2019</t>
  </si>
  <si>
    <r>
      <t>Certificação ambiental (máx 10%)</t>
    </r>
    <r>
      <rPr>
        <b/>
        <sz val="11"/>
        <color theme="1"/>
        <rFont val="Calibri Light"/>
        <family val="2"/>
      </rPr>
      <t>(estimado)</t>
    </r>
  </si>
  <si>
    <r>
      <t xml:space="preserve">CO (entre 1 e 1,12) </t>
    </r>
    <r>
      <rPr>
        <b/>
        <sz val="11"/>
        <color theme="1"/>
        <rFont val="Calibri Light"/>
        <family val="2"/>
      </rPr>
      <t>(estimado)</t>
    </r>
  </si>
  <si>
    <t>Propriedade plena ( S=100%; N=0%)</t>
  </si>
  <si>
    <t>Direito de superfície (em anos)</t>
  </si>
  <si>
    <t>CR</t>
  </si>
  <si>
    <t>Localização</t>
  </si>
  <si>
    <t>CT</t>
  </si>
  <si>
    <t>Localização geográfica (1)</t>
  </si>
  <si>
    <t xml:space="preserve">Valor mediano das vendas por m2 de alojamentos familiares (€) por Localização geográfica e Categoria do alojamento familiar; Trimestral (2) </t>
  </si>
  <si>
    <t>Categoria do alojamento familiar</t>
  </si>
  <si>
    <t>Novos</t>
  </si>
  <si>
    <t xml:space="preserve">€ </t>
  </si>
  <si>
    <t>Alvarenga</t>
  </si>
  <si>
    <t>11A010402</t>
  </si>
  <si>
    <t>-</t>
  </si>
  <si>
    <t>Chave</t>
  </si>
  <si>
    <t>11A010407</t>
  </si>
  <si>
    <t>Escariz</t>
  </si>
  <si>
    <t>11A010409</t>
  </si>
  <si>
    <t>Fermedo</t>
  </si>
  <si>
    <t>11A010411</t>
  </si>
  <si>
    <t>Mansores</t>
  </si>
  <si>
    <t>11A010413</t>
  </si>
  <si>
    <t>Moldes</t>
  </si>
  <si>
    <t>11A010414</t>
  </si>
  <si>
    <t>Rossas</t>
  </si>
  <si>
    <t>11A010415</t>
  </si>
  <si>
    <t>Santa Eulália</t>
  </si>
  <si>
    <t>11A010416</t>
  </si>
  <si>
    <t>São Miguel do Mato</t>
  </si>
  <si>
    <t>11A010417</t>
  </si>
  <si>
    <t>Tropeço</t>
  </si>
  <si>
    <t>11A010418</t>
  </si>
  <si>
    <t>Urrô</t>
  </si>
  <si>
    <t>11A010419</t>
  </si>
  <si>
    <t>Várzea</t>
  </si>
  <si>
    <t>11A010420</t>
  </si>
  <si>
    <t>União das freguesias de Arouca e Burgo</t>
  </si>
  <si>
    <t>11A010421</t>
  </si>
  <si>
    <t>União das freguesias de Cabreiros e Albergaria da Serra</t>
  </si>
  <si>
    <t>11A010422</t>
  </si>
  <si>
    <t>União das freguesias de Canelas e Espiunca</t>
  </si>
  <si>
    <t>11A010423</t>
  </si>
  <si>
    <t>União das freguesias de Covelo de Paivó e Janarde</t>
  </si>
  <si>
    <t>11A010424</t>
  </si>
  <si>
    <t>11A010702</t>
  </si>
  <si>
    <t>Paramos</t>
  </si>
  <si>
    <t>11A010704</t>
  </si>
  <si>
    <t>Silvalde</t>
  </si>
  <si>
    <t>11A010705</t>
  </si>
  <si>
    <t>União das freguesias de Anta e Guetim</t>
  </si>
  <si>
    <t>11A010706</t>
  </si>
  <si>
    <t>Argoncilhe</t>
  </si>
  <si>
    <t>11A010901</t>
  </si>
  <si>
    <t>Arrifana</t>
  </si>
  <si>
    <t>11A010902</t>
  </si>
  <si>
    <t>Escapães</t>
  </si>
  <si>
    <t>11A010904</t>
  </si>
  <si>
    <t>Fiães</t>
  </si>
  <si>
    <t>11A010907</t>
  </si>
  <si>
    <t>Fornos</t>
  </si>
  <si>
    <t>11A010908</t>
  </si>
  <si>
    <t>Lourosa</t>
  </si>
  <si>
    <t>11A010913</t>
  </si>
  <si>
    <t>Milheirós de Poiares</t>
  </si>
  <si>
    <t>11A010914</t>
  </si>
  <si>
    <t>Mozelos</t>
  </si>
  <si>
    <t>11A010916</t>
  </si>
  <si>
    <t>Nogueira da Regedoura</t>
  </si>
  <si>
    <t>11A010917</t>
  </si>
  <si>
    <t>São Paio de Oleiros</t>
  </si>
  <si>
    <t>11A010918</t>
  </si>
  <si>
    <t>Paços de Brandão</t>
  </si>
  <si>
    <t>11A010919</t>
  </si>
  <si>
    <t>Rio Meão</t>
  </si>
  <si>
    <t>11A010921</t>
  </si>
  <si>
    <t>Romariz</t>
  </si>
  <si>
    <t>11A010922</t>
  </si>
  <si>
    <t>Sanguedo</t>
  </si>
  <si>
    <t>11A010924</t>
  </si>
  <si>
    <t>Santa Maria de Lamas</t>
  </si>
  <si>
    <t>11A010925</t>
  </si>
  <si>
    <t>São João de Ver</t>
  </si>
  <si>
    <t>11A010926</t>
  </si>
  <si>
    <t>União das freguesias de Caldas de São Jorge e Pigeiros</t>
  </si>
  <si>
    <t>11A010932</t>
  </si>
  <si>
    <t>União das freguesias de Canedo, Vale e Vila Maior</t>
  </si>
  <si>
    <t>11A010933</t>
  </si>
  <si>
    <t>União das freguesias de Lobão, Gião, Louredo e Guisande</t>
  </si>
  <si>
    <t>11A010934</t>
  </si>
  <si>
    <t>União das freguesias de Santa Maria da Feira, Travanca, Sanfins e Espargo</t>
  </si>
  <si>
    <t>11A010935</t>
  </si>
  <si>
    <t>União de freguesias de São Miguel de Souto e Mosteirô</t>
  </si>
  <si>
    <t>11A010936</t>
  </si>
  <si>
    <t>Carregosa</t>
  </si>
  <si>
    <t>11A011301</t>
  </si>
  <si>
    <t>Cesar</t>
  </si>
  <si>
    <t>11A011302</t>
  </si>
  <si>
    <t>Fajões</t>
  </si>
  <si>
    <t>11A011303</t>
  </si>
  <si>
    <t>Loureiro</t>
  </si>
  <si>
    <t>11A011304</t>
  </si>
  <si>
    <t>Macieira de Sarnes</t>
  </si>
  <si>
    <t>11A011305</t>
  </si>
  <si>
    <t>Ossela</t>
  </si>
  <si>
    <t>11A011310</t>
  </si>
  <si>
    <t>São Martinho da Gândara</t>
  </si>
  <si>
    <t>11A011315</t>
  </si>
  <si>
    <t>São Roque</t>
  </si>
  <si>
    <t>11A011318</t>
  </si>
  <si>
    <t>Vila de Cucujães</t>
  </si>
  <si>
    <t>11A011319</t>
  </si>
  <si>
    <t>União das freguesias de Nogueira do Cravo e Pindelo</t>
  </si>
  <si>
    <t>11A011320</t>
  </si>
  <si>
    <t>União das freguesias de Oliveira de Azeméis, Santiago de Riba-Ul, Ul, Macinhata da Seixa e Madail</t>
  </si>
  <si>
    <t>11A011321</t>
  </si>
  <si>
    <t>União das freguesias de Pinheiro da Bemposta, Travanca e Palmaz</t>
  </si>
  <si>
    <t>11A011322</t>
  </si>
  <si>
    <t>11A011601</t>
  </si>
  <si>
    <t>Arões</t>
  </si>
  <si>
    <t>11A011901</t>
  </si>
  <si>
    <t>São Pedro de Castelões</t>
  </si>
  <si>
    <t>11A011902</t>
  </si>
  <si>
    <t>Cepelos</t>
  </si>
  <si>
    <t>11A011903</t>
  </si>
  <si>
    <t>11A011905</t>
  </si>
  <si>
    <t>Macieira de Cambra</t>
  </si>
  <si>
    <t>11A011906</t>
  </si>
  <si>
    <t>Roge</t>
  </si>
  <si>
    <t>11A011907</t>
  </si>
  <si>
    <t>União das freguesias de Vila Chã, Codal e Vila Cova de Perrinho</t>
  </si>
  <si>
    <t>11A011910</t>
  </si>
  <si>
    <t>Lomba</t>
  </si>
  <si>
    <t>11A130405</t>
  </si>
  <si>
    <t>Rio Tinto</t>
  </si>
  <si>
    <t>11A130408</t>
  </si>
  <si>
    <t>Baguim do Monte (Rio Tinto)</t>
  </si>
  <si>
    <t>11A130412</t>
  </si>
  <si>
    <t>União das freguesias de Fânzeres e São Pedro da Cova</t>
  </si>
  <si>
    <t>11A130413</t>
  </si>
  <si>
    <t>União das freguesias de Foz do Sousa e Covelo</t>
  </si>
  <si>
    <t>11A130414</t>
  </si>
  <si>
    <t>União das freguesias de Gondomar (São Cosme), Valbom e Jovim</t>
  </si>
  <si>
    <t>11A130415</t>
  </si>
  <si>
    <t>União das freguesias de Melres e Medas</t>
  </si>
  <si>
    <t>11A130416</t>
  </si>
  <si>
    <t>Águas Santas</t>
  </si>
  <si>
    <t>11A130601</t>
  </si>
  <si>
    <t>Folgosa</t>
  </si>
  <si>
    <t>11A130603</t>
  </si>
  <si>
    <t>Milheirós</t>
  </si>
  <si>
    <t>11A130608</t>
  </si>
  <si>
    <t>Moreira</t>
  </si>
  <si>
    <t>11A130609</t>
  </si>
  <si>
    <t>São Pedro Fins</t>
  </si>
  <si>
    <t>11A130613</t>
  </si>
  <si>
    <t>Vila Nova da Telha</t>
  </si>
  <si>
    <t>11A130616</t>
  </si>
  <si>
    <t>Pedrouços</t>
  </si>
  <si>
    <t>11A130617</t>
  </si>
  <si>
    <t>Castêlo da Maia</t>
  </si>
  <si>
    <t>11A130618</t>
  </si>
  <si>
    <t>Cidade da Maia</t>
  </si>
  <si>
    <t>11A130619</t>
  </si>
  <si>
    <t>Nogueira e Silva Escura</t>
  </si>
  <si>
    <t>11A130620</t>
  </si>
  <si>
    <t>União das freguesias de Custóias, Leça do Balio e Guifões</t>
  </si>
  <si>
    <t>11A130811</t>
  </si>
  <si>
    <t>União das freguesias de Matosinhos e Leça da Palmeira</t>
  </si>
  <si>
    <t>11A130812</t>
  </si>
  <si>
    <t>União das freguesias de Perafita, Lavra e Santa Cruz do Bispo</t>
  </si>
  <si>
    <t>11A130813</t>
  </si>
  <si>
    <t>União das freguesias de São Mamede de Infesta e Senhora da Hora</t>
  </si>
  <si>
    <t>11A130814</t>
  </si>
  <si>
    <t>Aguiar de Sousa</t>
  </si>
  <si>
    <t>11A131001</t>
  </si>
  <si>
    <t>Astromil</t>
  </si>
  <si>
    <t>11A131002</t>
  </si>
  <si>
    <t>Baltar</t>
  </si>
  <si>
    <t>11A131003</t>
  </si>
  <si>
    <t>Beire</t>
  </si>
  <si>
    <t>11A131004</t>
  </si>
  <si>
    <t>Cete</t>
  </si>
  <si>
    <t>11A131008</t>
  </si>
  <si>
    <t>Cristelo</t>
  </si>
  <si>
    <t>11A131009</t>
  </si>
  <si>
    <t>Duas Igrejas</t>
  </si>
  <si>
    <t>11A131010</t>
  </si>
  <si>
    <t>Gandra</t>
  </si>
  <si>
    <t>11A131011</t>
  </si>
  <si>
    <t>Lordelo</t>
  </si>
  <si>
    <t>11A131013</t>
  </si>
  <si>
    <t>Louredo</t>
  </si>
  <si>
    <t>11A131014</t>
  </si>
  <si>
    <t>Parada de Todeia</t>
  </si>
  <si>
    <t>11A131017</t>
  </si>
  <si>
    <t>Rebordosa</t>
  </si>
  <si>
    <t>11A131018</t>
  </si>
  <si>
    <t>Recarei</t>
  </si>
  <si>
    <t>11A131019</t>
  </si>
  <si>
    <t>Sobreira</t>
  </si>
  <si>
    <t>11A131020</t>
  </si>
  <si>
    <t>Sobrosa</t>
  </si>
  <si>
    <t>11A131021</t>
  </si>
  <si>
    <t>Vandoma</t>
  </si>
  <si>
    <t>11A131022</t>
  </si>
  <si>
    <t>Vilela</t>
  </si>
  <si>
    <t>11A131024</t>
  </si>
  <si>
    <t>11A131025</t>
  </si>
  <si>
    <t>Bonfim</t>
  </si>
  <si>
    <t>11A131202</t>
  </si>
  <si>
    <t>Campanhã</t>
  </si>
  <si>
    <t>11A131203</t>
  </si>
  <si>
    <t>Paranhos</t>
  </si>
  <si>
    <t>11A131210</t>
  </si>
  <si>
    <t>Ramalde</t>
  </si>
  <si>
    <t>11A131211</t>
  </si>
  <si>
    <t>União das freguesias de Aldoar, Foz do Douro e Nevogilde</t>
  </si>
  <si>
    <t>11A131216</t>
  </si>
  <si>
    <t>União das freguesias de Cedofeita, Santo Ildefonso, Sé, Miragaia, São Nicolau e Vitória</t>
  </si>
  <si>
    <t>11A131217</t>
  </si>
  <si>
    <t>União das freguesias de Lordelo do Ouro e Massarelos</t>
  </si>
  <si>
    <t>11A131218</t>
  </si>
  <si>
    <t>Balazar</t>
  </si>
  <si>
    <t>11A131305</t>
  </si>
  <si>
    <t>Estela</t>
  </si>
  <si>
    <t>11A131307</t>
  </si>
  <si>
    <t>Laundos</t>
  </si>
  <si>
    <t>11A131308</t>
  </si>
  <si>
    <t>Rates</t>
  </si>
  <si>
    <t>11A131311</t>
  </si>
  <si>
    <t>União das freguesias de Aver-o-Mar, Amorim e Terroso</t>
  </si>
  <si>
    <t>11A131313</t>
  </si>
  <si>
    <t>União das freguesias de Aguçadoura e Navais</t>
  </si>
  <si>
    <t>11A131314</t>
  </si>
  <si>
    <t>União das freguesias da Póvoa de Varzim, Beiriz e Argivai</t>
  </si>
  <si>
    <t>11A131315</t>
  </si>
  <si>
    <t>Agrela</t>
  </si>
  <si>
    <t>11A131401</t>
  </si>
  <si>
    <t>Água Longa</t>
  </si>
  <si>
    <t>11A131402</t>
  </si>
  <si>
    <t>Aves</t>
  </si>
  <si>
    <t>11A131405</t>
  </si>
  <si>
    <t>Monte Córdova</t>
  </si>
  <si>
    <t>11A131413</t>
  </si>
  <si>
    <t>Rebordões</t>
  </si>
  <si>
    <t>11A131416</t>
  </si>
  <si>
    <t>Reguenga</t>
  </si>
  <si>
    <t>11A131418</t>
  </si>
  <si>
    <t>Roriz</t>
  </si>
  <si>
    <t>11A131419</t>
  </si>
  <si>
    <t>Negrelos (São Tomé)</t>
  </si>
  <si>
    <t>11A131430</t>
  </si>
  <si>
    <t>Vilarinho</t>
  </si>
  <si>
    <t>11A131432</t>
  </si>
  <si>
    <t>União das freguesias de Areias, Sequeiró, Lama e Palmeira</t>
  </si>
  <si>
    <t>11A131433</t>
  </si>
  <si>
    <t>Vila Nova do Campo</t>
  </si>
  <si>
    <t>11A131434</t>
  </si>
  <si>
    <t>União das freguesias de Carreira e Refojos de Riba de Ave</t>
  </si>
  <si>
    <t>11A131435</t>
  </si>
  <si>
    <t>União das freguesias de Lamelas e Guimarei</t>
  </si>
  <si>
    <t>11A131436</t>
  </si>
  <si>
    <t>União das freguesias de Santo Tirso, Couto (Santa Cristina e São Miguel) e Burgães</t>
  </si>
  <si>
    <t>11A131437</t>
  </si>
  <si>
    <t>Alfena</t>
  </si>
  <si>
    <t>11A131501</t>
  </si>
  <si>
    <t>Ermesinde</t>
  </si>
  <si>
    <t>11A131503</t>
  </si>
  <si>
    <t>11A131505</t>
  </si>
  <si>
    <t>União das freguesias de Campo e Sobrado</t>
  </si>
  <si>
    <t>11A131506</t>
  </si>
  <si>
    <t>Árvore</t>
  </si>
  <si>
    <t>11A131602</t>
  </si>
  <si>
    <t>Aveleda</t>
  </si>
  <si>
    <t>11A131603</t>
  </si>
  <si>
    <t>Azurara</t>
  </si>
  <si>
    <t>11A131604</t>
  </si>
  <si>
    <t>Fajozes</t>
  </si>
  <si>
    <t>11A131607</t>
  </si>
  <si>
    <t>Gião</t>
  </si>
  <si>
    <t>11A131610</t>
  </si>
  <si>
    <t>Guilhabreu</t>
  </si>
  <si>
    <t>11A131611</t>
  </si>
  <si>
    <t>Junqueira</t>
  </si>
  <si>
    <t>11A131612</t>
  </si>
  <si>
    <t>Labruge</t>
  </si>
  <si>
    <t>11A131613</t>
  </si>
  <si>
    <t>Macieira da Maia</t>
  </si>
  <si>
    <t>11A131614</t>
  </si>
  <si>
    <t>Mindelo</t>
  </si>
  <si>
    <t>11A131616</t>
  </si>
  <si>
    <t>Modivas</t>
  </si>
  <si>
    <t>11A131617</t>
  </si>
  <si>
    <t>Vila Chã</t>
  </si>
  <si>
    <t>11A131627</t>
  </si>
  <si>
    <t>11A131628</t>
  </si>
  <si>
    <t>Vilar de Pinheiro</t>
  </si>
  <si>
    <t>11A131630</t>
  </si>
  <si>
    <t>União das freguesias de Bagunte, Ferreiró, Outeiro Maior e Parada</t>
  </si>
  <si>
    <t>11A131631</t>
  </si>
  <si>
    <t>União das freguesias de Fornelo e Vairão</t>
  </si>
  <si>
    <t>11A131632</t>
  </si>
  <si>
    <t>União das freguesias de Malta e Canidelo</t>
  </si>
  <si>
    <t>11A131633</t>
  </si>
  <si>
    <t>União das freguesias de Retorta e Tougues</t>
  </si>
  <si>
    <t>11A131634</t>
  </si>
  <si>
    <t>União das freguesias de Rio Mau e Arcos</t>
  </si>
  <si>
    <t>11A131635</t>
  </si>
  <si>
    <t>União das freguesias de Touguinha e Touguinhó</t>
  </si>
  <si>
    <t>11A131636</t>
  </si>
  <si>
    <t>União das freguesias de Vilar e Mosteiró</t>
  </si>
  <si>
    <t>11A131637</t>
  </si>
  <si>
    <t>Arcozelo</t>
  </si>
  <si>
    <t>11A131701</t>
  </si>
  <si>
    <t>Avintes</t>
  </si>
  <si>
    <t>11A131702</t>
  </si>
  <si>
    <t>Canelas</t>
  </si>
  <si>
    <t>11A131703</t>
  </si>
  <si>
    <t>Canidelo</t>
  </si>
  <si>
    <t>11A131704</t>
  </si>
  <si>
    <t>11A131709</t>
  </si>
  <si>
    <t>Oliveira do Douro</t>
  </si>
  <si>
    <t>11A131712</t>
  </si>
  <si>
    <t>São Félix da Marinha</t>
  </si>
  <si>
    <t>11A131717</t>
  </si>
  <si>
    <t>Vilar de Andorinho</t>
  </si>
  <si>
    <t>11A131723</t>
  </si>
  <si>
    <t>União das freguesias de Grijó e Sermonde</t>
  </si>
  <si>
    <t>11A131725</t>
  </si>
  <si>
    <t>União das freguesias de Gulpilhares e Valadares</t>
  </si>
  <si>
    <t>11A131726</t>
  </si>
  <si>
    <t>União das freguesias de Mafamude e Vilar do Paraíso</t>
  </si>
  <si>
    <t>11A131727</t>
  </si>
  <si>
    <t>União das freguesias de Pedroso e Seixezelo</t>
  </si>
  <si>
    <t>11A131728</t>
  </si>
  <si>
    <t>União das freguesias de Sandim, Olival, Lever e Crestuma</t>
  </si>
  <si>
    <t>11A131729</t>
  </si>
  <si>
    <t>União das freguesias de Santa Marinha e São Pedro da Afurada</t>
  </si>
  <si>
    <t>11A131730</t>
  </si>
  <si>
    <t>União das freguesias de Serzedo e Perosinho</t>
  </si>
  <si>
    <t>11A131731</t>
  </si>
  <si>
    <t>Covelas</t>
  </si>
  <si>
    <t>11A131806</t>
  </si>
  <si>
    <t>Muro</t>
  </si>
  <si>
    <t>11A131808</t>
  </si>
  <si>
    <t>União das freguesias de Alvarelhos e Guidões</t>
  </si>
  <si>
    <t>11A131809</t>
  </si>
  <si>
    <t>União das freguesias de Bougado (São Martinho e Santiago)</t>
  </si>
  <si>
    <t>11A131810</t>
  </si>
  <si>
    <t>União das freguesias de Coronado (São Romão e São Mamede)</t>
  </si>
  <si>
    <t>11A131811</t>
  </si>
  <si>
    <t>Guia</t>
  </si>
  <si>
    <t>150080102</t>
  </si>
  <si>
    <t>Paderne</t>
  </si>
  <si>
    <t>150080103</t>
  </si>
  <si>
    <t>Ferreiras</t>
  </si>
  <si>
    <t>150080104</t>
  </si>
  <si>
    <t>Albufeira e Olhos de Água</t>
  </si>
  <si>
    <t>150080106</t>
  </si>
  <si>
    <t>Giões</t>
  </si>
  <si>
    <t>150080202</t>
  </si>
  <si>
    <t>Martim Longo</t>
  </si>
  <si>
    <t>150080203</t>
  </si>
  <si>
    <t>Vaqueiros</t>
  </si>
  <si>
    <t>150080205</t>
  </si>
  <si>
    <t>União das freguesias de Alcoutim e Pereiro</t>
  </si>
  <si>
    <t>150080206</t>
  </si>
  <si>
    <t>150080301</t>
  </si>
  <si>
    <t>Bordeira</t>
  </si>
  <si>
    <t>150080302</t>
  </si>
  <si>
    <t>Odeceixe</t>
  </si>
  <si>
    <t>150080303</t>
  </si>
  <si>
    <t>Rogil</t>
  </si>
  <si>
    <t>150080304</t>
  </si>
  <si>
    <t>Azinhal</t>
  </si>
  <si>
    <t>150080401</t>
  </si>
  <si>
    <t>150080402</t>
  </si>
  <si>
    <t>Odeleite</t>
  </si>
  <si>
    <t>150080403</t>
  </si>
  <si>
    <t>Altura</t>
  </si>
  <si>
    <t>150080404</t>
  </si>
  <si>
    <t>Santa Bárbara de Nexe</t>
  </si>
  <si>
    <t>150080503</t>
  </si>
  <si>
    <t>Montenegro</t>
  </si>
  <si>
    <t>150080506</t>
  </si>
  <si>
    <t>União das freguesias de Conceição e Estoi</t>
  </si>
  <si>
    <t>150080507</t>
  </si>
  <si>
    <t>União das freguesias de Faro (Sé e São Pedro)</t>
  </si>
  <si>
    <t>150080508</t>
  </si>
  <si>
    <t>Ferragudo</t>
  </si>
  <si>
    <t>150080602</t>
  </si>
  <si>
    <t>Porches</t>
  </si>
  <si>
    <t>150080604</t>
  </si>
  <si>
    <t>União das freguesias de Estômbar e Parchal</t>
  </si>
  <si>
    <t>150080607</t>
  </si>
  <si>
    <t>União das freguesias de Lagoa e Carvoeiro</t>
  </si>
  <si>
    <t>150080608</t>
  </si>
  <si>
    <t>Luz</t>
  </si>
  <si>
    <t>150080703</t>
  </si>
  <si>
    <t>Odiáxere</t>
  </si>
  <si>
    <t>150080704</t>
  </si>
  <si>
    <t>União das freguesias de Bensafrim e Barão de São João</t>
  </si>
  <si>
    <t>150080707</t>
  </si>
  <si>
    <t>São Gonçalo de Lagos</t>
  </si>
  <si>
    <t>150080708</t>
  </si>
  <si>
    <t>Almancil</t>
  </si>
  <si>
    <t>150080801</t>
  </si>
  <si>
    <t>Alte</t>
  </si>
  <si>
    <t>150080802</t>
  </si>
  <si>
    <t>Ameixial</t>
  </si>
  <si>
    <t>150080803</t>
  </si>
  <si>
    <t>Boliqueime</t>
  </si>
  <si>
    <t>150080804</t>
  </si>
  <si>
    <t>Quarteira</t>
  </si>
  <si>
    <t>150080805</t>
  </si>
  <si>
    <t>Salir</t>
  </si>
  <si>
    <t>150080807</t>
  </si>
  <si>
    <t>Loulé (São Clemente)</t>
  </si>
  <si>
    <t>150080808</t>
  </si>
  <si>
    <t>Loulé (São Sebastião)</t>
  </si>
  <si>
    <t>150080809</t>
  </si>
  <si>
    <t>União de freguesias de Querença, Tôr e Benafim</t>
  </si>
  <si>
    <t>150080812</t>
  </si>
  <si>
    <t>Alferce</t>
  </si>
  <si>
    <t>150080901</t>
  </si>
  <si>
    <t>Marmelete</t>
  </si>
  <si>
    <t>150080902</t>
  </si>
  <si>
    <t>150080903</t>
  </si>
  <si>
    <t>150081003</t>
  </si>
  <si>
    <t>Pechão</t>
  </si>
  <si>
    <t>150081004</t>
  </si>
  <si>
    <t>Quelfes</t>
  </si>
  <si>
    <t>150081005</t>
  </si>
  <si>
    <t>União das freguesias de Moncarapacho e Fuseta</t>
  </si>
  <si>
    <t>150081006</t>
  </si>
  <si>
    <t>Alvor</t>
  </si>
  <si>
    <t>150081101</t>
  </si>
  <si>
    <t>Mexilhoeira Grande</t>
  </si>
  <si>
    <t>150081102</t>
  </si>
  <si>
    <t>150081103</t>
  </si>
  <si>
    <t>150081201</t>
  </si>
  <si>
    <t>Armação de Pêra</t>
  </si>
  <si>
    <t>150081303</t>
  </si>
  <si>
    <t>São Bartolomeu de Messines</t>
  </si>
  <si>
    <t>150081305</t>
  </si>
  <si>
    <t>São Marcos da Serra</t>
  </si>
  <si>
    <t>150081306</t>
  </si>
  <si>
    <t>150081307</t>
  </si>
  <si>
    <t>União das freguesias de Alcantarilha e Pêra</t>
  </si>
  <si>
    <t>150081309</t>
  </si>
  <si>
    <t>União das freguesias de Algoz e Tunes</t>
  </si>
  <si>
    <t>150081310</t>
  </si>
  <si>
    <t>Cachopo</t>
  </si>
  <si>
    <t>150081401</t>
  </si>
  <si>
    <t>Santa Catarina da Fonte do Bispo</t>
  </si>
  <si>
    <t>150081404</t>
  </si>
  <si>
    <t>Santa Luzia</t>
  </si>
  <si>
    <t>150081408</t>
  </si>
  <si>
    <t>União das freguesias de Conceição e Cabanas de Tavira</t>
  </si>
  <si>
    <t>150081410</t>
  </si>
  <si>
    <t>União das freguesias de Luz de Tavira e Santo Estêvão</t>
  </si>
  <si>
    <t>150081411</t>
  </si>
  <si>
    <t>União das freguesias de Tavira (Santa Maria e Santiago)</t>
  </si>
  <si>
    <t>150081412</t>
  </si>
  <si>
    <t>Barão de São Miguel</t>
  </si>
  <si>
    <t>150081501</t>
  </si>
  <si>
    <t>Budens</t>
  </si>
  <si>
    <t>150081502</t>
  </si>
  <si>
    <t>Sagres</t>
  </si>
  <si>
    <t>150081504</t>
  </si>
  <si>
    <t>Vila do Bispo e Raposeira</t>
  </si>
  <si>
    <t>150081506</t>
  </si>
  <si>
    <t>Vila Nova de Cacela</t>
  </si>
  <si>
    <t>150081601</t>
  </si>
  <si>
    <t>150081602</t>
  </si>
  <si>
    <t>Monte Gordo</t>
  </si>
  <si>
    <t>150081603</t>
  </si>
  <si>
    <t>Alcabideche</t>
  </si>
  <si>
    <t>170110501</t>
  </si>
  <si>
    <t>São Domingos de Rana</t>
  </si>
  <si>
    <t>170110506</t>
  </si>
  <si>
    <t>União das freguesias de Carcavelos e Parede</t>
  </si>
  <si>
    <t>170110507</t>
  </si>
  <si>
    <t>União das freguesias de Cascais e Estoril</t>
  </si>
  <si>
    <t>170110508</t>
  </si>
  <si>
    <t>Ajuda</t>
  </si>
  <si>
    <t>170110601</t>
  </si>
  <si>
    <t>Alcântara</t>
  </si>
  <si>
    <t>170110602</t>
  </si>
  <si>
    <t>Beato</t>
  </si>
  <si>
    <t>170110607</t>
  </si>
  <si>
    <t>Benfica</t>
  </si>
  <si>
    <t>170110608</t>
  </si>
  <si>
    <t>Campolide</t>
  </si>
  <si>
    <t>170110610</t>
  </si>
  <si>
    <t>Carnide</t>
  </si>
  <si>
    <t>170110611</t>
  </si>
  <si>
    <t>Lumiar</t>
  </si>
  <si>
    <t>170110618</t>
  </si>
  <si>
    <t>Marvila</t>
  </si>
  <si>
    <t>170110621</t>
  </si>
  <si>
    <t>Olivais</t>
  </si>
  <si>
    <t>170110633</t>
  </si>
  <si>
    <t>São Domingos de Benfica</t>
  </si>
  <si>
    <t>170110639</t>
  </si>
  <si>
    <t>Alvalade</t>
  </si>
  <si>
    <t>170110654</t>
  </si>
  <si>
    <t>Areeiro</t>
  </si>
  <si>
    <t>170110655</t>
  </si>
  <si>
    <t>Arroios</t>
  </si>
  <si>
    <t>170110656</t>
  </si>
  <si>
    <t>Avenidas Novas</t>
  </si>
  <si>
    <t>170110657</t>
  </si>
  <si>
    <t>Belém</t>
  </si>
  <si>
    <t>170110658</t>
  </si>
  <si>
    <t>Campo de Ourique</t>
  </si>
  <si>
    <t>170110659</t>
  </si>
  <si>
    <t>Estrela</t>
  </si>
  <si>
    <t>170110660</t>
  </si>
  <si>
    <t>Misericórdia</t>
  </si>
  <si>
    <t>170110661</t>
  </si>
  <si>
    <t>Parque das Nações</t>
  </si>
  <si>
    <t>170110662</t>
  </si>
  <si>
    <t>Penha de França</t>
  </si>
  <si>
    <t>170110663</t>
  </si>
  <si>
    <t>Santa Clara</t>
  </si>
  <si>
    <t>170110664</t>
  </si>
  <si>
    <t>Santa Maria Maior</t>
  </si>
  <si>
    <t>170110665</t>
  </si>
  <si>
    <t>Santo António</t>
  </si>
  <si>
    <t>170110666</t>
  </si>
  <si>
    <t>170110667</t>
  </si>
  <si>
    <t>Bucelas</t>
  </si>
  <si>
    <t>170110702</t>
  </si>
  <si>
    <t>Fanhões</t>
  </si>
  <si>
    <t>170110705</t>
  </si>
  <si>
    <t>170110707</t>
  </si>
  <si>
    <t>Lousa</t>
  </si>
  <si>
    <t>170110708</t>
  </si>
  <si>
    <t>União das freguesias de Moscavide e Portela</t>
  </si>
  <si>
    <t>170110726</t>
  </si>
  <si>
    <t>União das freguesias de Sacavém e Prior Velho</t>
  </si>
  <si>
    <t>170110727</t>
  </si>
  <si>
    <t>União das freguesias de Santa Iria de Azoia, São João da Talha e Bobadela</t>
  </si>
  <si>
    <t>170110728</t>
  </si>
  <si>
    <t>União das freguesias de Santo Antão e São Julião do Tojal</t>
  </si>
  <si>
    <t>170110729</t>
  </si>
  <si>
    <t>União das freguesias de Santo António dos Cavaleiros e Frielas</t>
  </si>
  <si>
    <t>170110730</t>
  </si>
  <si>
    <t>União das freguesias de Camarate, Unhos e Apelação</t>
  </si>
  <si>
    <t>170110731</t>
  </si>
  <si>
    <t>Carvoeira</t>
  </si>
  <si>
    <t>170110902</t>
  </si>
  <si>
    <t>Encarnação</t>
  </si>
  <si>
    <t>170110904</t>
  </si>
  <si>
    <t>Ericeira</t>
  </si>
  <si>
    <t>170110906</t>
  </si>
  <si>
    <t>170110909</t>
  </si>
  <si>
    <t>Milharado</t>
  </si>
  <si>
    <t>170110911</t>
  </si>
  <si>
    <t>Santo Isidoro</t>
  </si>
  <si>
    <t>170110913</t>
  </si>
  <si>
    <t>União das freguesias de Azueira e Sobral da Abelheira</t>
  </si>
  <si>
    <t>170110918</t>
  </si>
  <si>
    <t>União das freguesias de Enxara do Bispo, Gradil e Vila Franca do Rosário</t>
  </si>
  <si>
    <t>170110919</t>
  </si>
  <si>
    <t>União das freguesias de Igreja Nova e Cheleiros</t>
  </si>
  <si>
    <t>170110920</t>
  </si>
  <si>
    <t>União das freguesias de Malveira e São Miguel de Alcainça</t>
  </si>
  <si>
    <t>170110921</t>
  </si>
  <si>
    <t>União das freguesias de Venda do Pinheiro e Santo Estêvão das Galés</t>
  </si>
  <si>
    <t>170110922</t>
  </si>
  <si>
    <t>Barcarena</t>
  </si>
  <si>
    <t>170111002</t>
  </si>
  <si>
    <t>Porto Salvo</t>
  </si>
  <si>
    <t>170111009</t>
  </si>
  <si>
    <t>União das freguesias de Algés, Linda-a-Velha e Cruz Quebrada-Dafundo</t>
  </si>
  <si>
    <t>170111012</t>
  </si>
  <si>
    <t>União das freguesias de Carnaxide e Queijas</t>
  </si>
  <si>
    <t>170111013</t>
  </si>
  <si>
    <t>União das freguesias de Oeiras e São Julião da Barra, Paço de Arcos e Caxias</t>
  </si>
  <si>
    <t>170111014</t>
  </si>
  <si>
    <t>Algueirão-Mem Martins</t>
  </si>
  <si>
    <t>170111102</t>
  </si>
  <si>
    <t>Colares</t>
  </si>
  <si>
    <t>170111105</t>
  </si>
  <si>
    <t>Rio de Mouro</t>
  </si>
  <si>
    <t>170111108</t>
  </si>
  <si>
    <t>Casal de Cambra</t>
  </si>
  <si>
    <t>170111115</t>
  </si>
  <si>
    <t>União das freguesias de Agualva e Mira-Sintra</t>
  </si>
  <si>
    <t>170111122</t>
  </si>
  <si>
    <t>União das freguesias de Almargem do Bispo, Pêro Pinheiro e Montelavar</t>
  </si>
  <si>
    <t>170111123</t>
  </si>
  <si>
    <t>União das freguesias do Cacém e São Marcos</t>
  </si>
  <si>
    <t>170111124</t>
  </si>
  <si>
    <t>União das freguesias de Massamá e Monte Abraão</t>
  </si>
  <si>
    <t>170111125</t>
  </si>
  <si>
    <t>União das freguesias de Queluz e Belas</t>
  </si>
  <si>
    <t>170111126</t>
  </si>
  <si>
    <t>União das freguesias de São João das Lampas e Terrugem</t>
  </si>
  <si>
    <t>170111127</t>
  </si>
  <si>
    <t>União das freguesias de Sintra (Santa Maria e São Miguel, São Martinho e São Pedro de Penaferrim)</t>
  </si>
  <si>
    <t>170111128</t>
  </si>
  <si>
    <t>Vialonga</t>
  </si>
  <si>
    <t>170111408</t>
  </si>
  <si>
    <t>170111409</t>
  </si>
  <si>
    <t>União das freguesias de Alhandra, São João dos Montes e Calhandriz</t>
  </si>
  <si>
    <t>170111412</t>
  </si>
  <si>
    <t>União das freguesias de Alverca do Ribatejo e Sobralinho</t>
  </si>
  <si>
    <t>170111413</t>
  </si>
  <si>
    <t>União das freguesias de Castanheira do Ribatejo e Cachoeiras</t>
  </si>
  <si>
    <t>170111414</t>
  </si>
  <si>
    <t>União das freguesias de Póvoa de Santa Iria e Forte da Casa</t>
  </si>
  <si>
    <t>170111415</t>
  </si>
  <si>
    <t>Alfragide</t>
  </si>
  <si>
    <t>170111512</t>
  </si>
  <si>
    <t>Águas Livres</t>
  </si>
  <si>
    <t>170111513</t>
  </si>
  <si>
    <t>Encosta do Sol</t>
  </si>
  <si>
    <t>170111514</t>
  </si>
  <si>
    <t>Falagueira-Venda Nova</t>
  </si>
  <si>
    <t>170111515</t>
  </si>
  <si>
    <t>Mina de Água</t>
  </si>
  <si>
    <t>170111516</t>
  </si>
  <si>
    <t>Venteira</t>
  </si>
  <si>
    <t>170111517</t>
  </si>
  <si>
    <t>170111603</t>
  </si>
  <si>
    <t>União das freguesias de Pontinha e Famões</t>
  </si>
  <si>
    <t>170111608</t>
  </si>
  <si>
    <t>União das freguesias de Póvoa de Santo Adrião e Olival Basto</t>
  </si>
  <si>
    <t>170111609</t>
  </si>
  <si>
    <t>União das freguesias de Ramada e Caneças</t>
  </si>
  <si>
    <t>170111610</t>
  </si>
  <si>
    <t>170150201</t>
  </si>
  <si>
    <t>Samouco</t>
  </si>
  <si>
    <t>170150202</t>
  </si>
  <si>
    <t>São Francisco</t>
  </si>
  <si>
    <t>170150203</t>
  </si>
  <si>
    <t>Costa da Caparica</t>
  </si>
  <si>
    <t>170150303</t>
  </si>
  <si>
    <t>União das freguesias de Almada, Cova da Piedade, Pragal e Cacilhas</t>
  </si>
  <si>
    <t>170150312</t>
  </si>
  <si>
    <t>União das freguesias de Caparica e Trafaria</t>
  </si>
  <si>
    <t>170150313</t>
  </si>
  <si>
    <t>União das freguesias de Charneca de Caparica e Sobreda</t>
  </si>
  <si>
    <t>170150314</t>
  </si>
  <si>
    <t>União das freguesias de Laranjeiro e Feijó</t>
  </si>
  <si>
    <t>170150315</t>
  </si>
  <si>
    <t>Santo António da Charneca</t>
  </si>
  <si>
    <t>170150407</t>
  </si>
  <si>
    <t>União das freguesias de Alto do Seixalinho, Santo André e Verderena</t>
  </si>
  <si>
    <t>170150409</t>
  </si>
  <si>
    <t>União das freguesias de Barreiro e Lavradio</t>
  </si>
  <si>
    <t>170150410</t>
  </si>
  <si>
    <t>União das freguesias de Palhais e Coina</t>
  </si>
  <si>
    <t>170150411</t>
  </si>
  <si>
    <t>Alhos Vedros</t>
  </si>
  <si>
    <t>170150601</t>
  </si>
  <si>
    <t>170150603</t>
  </si>
  <si>
    <t>União das freguesias de Baixa da Banheira e Vale da Amoreira</t>
  </si>
  <si>
    <t>170150607</t>
  </si>
  <si>
    <t>União das freguesias de Gaio-Rosário e Sarilhos Pequenos</t>
  </si>
  <si>
    <t>170150608</t>
  </si>
  <si>
    <t>Canha</t>
  </si>
  <si>
    <t>170150701</t>
  </si>
  <si>
    <t>Sarilhos Grandes</t>
  </si>
  <si>
    <t>170150704</t>
  </si>
  <si>
    <t>União das freguesias de Atalaia e Alto Estanqueiro-Jardia</t>
  </si>
  <si>
    <t>170150709</t>
  </si>
  <si>
    <t>União das freguesias de Montijo e Afonsoeiro</t>
  </si>
  <si>
    <t>170150710</t>
  </si>
  <si>
    <t>União das freguesias de Pegões</t>
  </si>
  <si>
    <t>170150711</t>
  </si>
  <si>
    <t>170150802</t>
  </si>
  <si>
    <t>Pinhal Novo</t>
  </si>
  <si>
    <t>170150803</t>
  </si>
  <si>
    <t>Quinta do Anjo</t>
  </si>
  <si>
    <t>170150804</t>
  </si>
  <si>
    <t>União das freguesias de Poceirão e Marateca</t>
  </si>
  <si>
    <t>170150806</t>
  </si>
  <si>
    <t>Amora</t>
  </si>
  <si>
    <t>170151002</t>
  </si>
  <si>
    <t>Corroios</t>
  </si>
  <si>
    <t>170151005</t>
  </si>
  <si>
    <t>Fernão Ferro</t>
  </si>
  <si>
    <t>170151006</t>
  </si>
  <si>
    <t>União das freguesias do Seixal, Arrentela e Aldeia de Paio Pires</t>
  </si>
  <si>
    <t>170151007</t>
  </si>
  <si>
    <t>Sesimbra (Castelo)</t>
  </si>
  <si>
    <t>170151101</t>
  </si>
  <si>
    <t>Sesimbra (Santiago)</t>
  </si>
  <si>
    <t>170151102</t>
  </si>
  <si>
    <t>Quinta do Conde</t>
  </si>
  <si>
    <t>170151103</t>
  </si>
  <si>
    <t>Setúbal (São Sebastião)</t>
  </si>
  <si>
    <t>170151205</t>
  </si>
  <si>
    <t>Gâmbia-Pontes-Alto da Guerra</t>
  </si>
  <si>
    <t>170151207</t>
  </si>
  <si>
    <t>Sado</t>
  </si>
  <si>
    <t>170151208</t>
  </si>
  <si>
    <t>União das freguesias de Azeitão (São Lourenço e São Simão)</t>
  </si>
  <si>
    <t>170151209</t>
  </si>
  <si>
    <t>União das freguesias de Setúbal (São Julião, Nossa Senhora da Anunciada e Santa Maria da Graça)</t>
  </si>
  <si>
    <t>170151210</t>
  </si>
  <si>
    <t>Valor mediano das vendas por m2 de alojamentos familiares (€) por Localização geográfica e Categoria do alojamento familiar; Trimestral - INE, Estatisticas de preços da habitação ao nível local</t>
  </si>
  <si>
    <t>(1) A desagregação geográfica ao nível da freguesia ocorre apenas nas áreas metropolitanas de Lisboa e Porto, e região do Algarve.</t>
  </si>
  <si>
    <t>(2) Alojamento familiar existente corresponde ao alojamento familiar que no momento da transação já tinha sido usado para fins habitacionais.</t>
  </si>
  <si>
    <t>Sinais convencionais:</t>
  </si>
  <si>
    <t>-: Dado nulo ou não aplicável</t>
  </si>
  <si>
    <t>VRef</t>
  </si>
  <si>
    <t>% Máx Comp Vinv</t>
  </si>
  <si>
    <t>Pessoas vulneráveis - Art.º10</t>
  </si>
  <si>
    <t>Núcleos precários - Art.º11</t>
  </si>
  <si>
    <t>Núcleos Degradados - Art.º12</t>
  </si>
  <si>
    <t>Tipo de Beneficiário</t>
  </si>
  <si>
    <t>Empresas públicas, entidades públicas empresariais ou institutos públicos (Art.º 26.º b))</t>
  </si>
  <si>
    <t>Associações de moradores e cooperativas de habitação e construção de núcleos precários (Art.º 26.º d))</t>
  </si>
  <si>
    <t>Proprietários de frações ou prédios situados em núcleos degradados (Art.º 26.º e))</t>
  </si>
  <si>
    <t>Beneficiários Diretos (art.º 25.º)</t>
  </si>
  <si>
    <t>Município (Art.º 26.º a))</t>
  </si>
  <si>
    <t>DGTF, Regiões Autónomas e associações de municípios (Art.º 26.º a))</t>
  </si>
  <si>
    <t>Terceiro Setor, Cooperativas e Instituições Apoio Social (Art.º 26.º c))</t>
  </si>
  <si>
    <t>Descrição completa</t>
  </si>
  <si>
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</t>
  </si>
  <si>
    <t>(…) municípios (…)</t>
  </si>
  <si>
    <t>O Estado, através da DGTF, as Regiões Autónomas e municípios *, bem como associações de municípios constituídas para efeito de resolução conjunta de situações de carência habitacional existentes nos respetivos territórios e ou de promoção de soluções habitacionais conjuntas para as mesmas
* destacado acima</t>
  </si>
  <si>
    <t>Associações de moradores e cooperativas de habitação e construção, conforme disposto no artigo 11.º</t>
  </si>
  <si>
    <t>Os proprietários de frações ou prédios situados em núcleos degradados, conforme disposto no artigo 12.º</t>
  </si>
  <si>
    <t>Empresas públicas, entidades públicas empresariais ou institutos públicos das administrações central, regional e local, incluindo as empresas municipais, com atribuições e competências de promoção e ou de gestão de prédios e frações destinados a habitação</t>
  </si>
  <si>
    <t>pessoas que preencham os requisitos de acesso ao 1.º Direito, isoladamente ou enquanto titulares de um agregado</t>
  </si>
  <si>
    <t>SH26d</t>
  </si>
  <si>
    <t>SH26e</t>
  </si>
  <si>
    <t>SH26abc</t>
  </si>
  <si>
    <t>COD</t>
  </si>
  <si>
    <t>SH25_BD</t>
  </si>
  <si>
    <t>Valor mediano das rendas por m2 de novos contratos de arrendamento de alojamentos familiares nos últimos 12 meses (€) por Localização geográfica (NUTS - 2013); Semestral</t>
  </si>
  <si>
    <t>Valor mediano das rendas por m2 de novos contratos de arrendamento de alojamentos familiares nos últimos 12 meses (€) por Localização geográfica (NUTS - 2013); Semestral - INE, Estatísticas de Rendas da Habitação ao nível local</t>
  </si>
  <si>
    <t>(1) A desagregação geográfica ao nível da freguesia ocorre apenas nas áreas metropolitanas de Lisboa e Porto.</t>
  </si>
  <si>
    <t>https://www.ine.pt/xportal/xmain?xpid=INE&amp;xpgid=ine_indicadores&amp;indOcorrCod=0009484&amp;contexto=bd&amp;selTab=tab2&amp;xlang=pt</t>
  </si>
  <si>
    <t>Arrendamento para subarrendamento - art.º 29.º b)</t>
  </si>
  <si>
    <t>Reabilitação de frações ou de prédios habitacionais - art.º 29.º b)</t>
  </si>
  <si>
    <t>Construção de prédios ou empreendimentos habitacionais - art.º 29.º b)</t>
  </si>
  <si>
    <t>Aquisição, reabilitação ou construção de prédios ou frações destinadas a equipamentos complementares de apoio social - art.º 29.º b)</t>
  </si>
  <si>
    <t>Reabilitação de frações e prédios habitacionais - art.º 29.º c) i)</t>
  </si>
  <si>
    <t>Aquisição de frações e prédios habitacionais - art.º 29.º c) ii)</t>
  </si>
  <si>
    <t>Aquisição e reabilitação de frações e prédios habitacionais - art.º 29.º c) ii)</t>
  </si>
  <si>
    <t>Construção de prédios ou empreendimentos habitacionais - art.º 29.º c) iv)</t>
  </si>
  <si>
    <t>Aquisição e ou reabilitação, ou construção de prédios ou frações destinados a equipamentos complementares integrados em empreendimentos habitacionais financiados ao abrigo do 1.º Direito - art.º 29.º c) v)</t>
  </si>
  <si>
    <t>Reabilitação de frações ou prédios habitacionais de que sejam titulares - art.º 29.º d)</t>
  </si>
  <si>
    <t>Autopromoção / Construção de habitação - art.º 29.º a) i)</t>
  </si>
  <si>
    <t>Reabilitação de habitação de que sejam titulares - art.º 29.º a) ii)</t>
  </si>
  <si>
    <t>Aquisição de habitação - art.º 29.º a) iii)</t>
  </si>
  <si>
    <t>Aquisição e reabilitação de habitação - art.º 29.º a) iii)</t>
  </si>
  <si>
    <t>Estacionamento em garagem coletiva (un)</t>
  </si>
  <si>
    <t>Boxe de estacionamento em garagem coletiva (un)</t>
  </si>
  <si>
    <t>Garagem individual (un)</t>
  </si>
  <si>
    <t>Arrecadação (un)</t>
  </si>
  <si>
    <t>NUTI</t>
  </si>
  <si>
    <t>CodNUTI</t>
  </si>
  <si>
    <t>NUTII 2011</t>
  </si>
  <si>
    <t>CodNUTII 2011</t>
  </si>
  <si>
    <t>NUTIII 2011</t>
  </si>
  <si>
    <t>CodINE_NUTIII 2011</t>
  </si>
  <si>
    <t>NUTII 2013</t>
  </si>
  <si>
    <t>NUTIII 2013</t>
  </si>
  <si>
    <t>CodNUTII 2013</t>
  </si>
  <si>
    <t>CodINE_NUTIII 2013</t>
  </si>
  <si>
    <t>NUTS 2011</t>
  </si>
  <si>
    <t>VRefAq</t>
  </si>
  <si>
    <t>VRefAr</t>
  </si>
  <si>
    <t>Art.º 83</t>
  </si>
  <si>
    <t>Art.º 84</t>
  </si>
  <si>
    <t>CP (€/m²)</t>
  </si>
  <si>
    <t>Reabilitação de frações ou prédios habitacionais de que sejam proprietárias ou superficiárias, a destinar a unidades residenciais</t>
  </si>
  <si>
    <t>Aquisição de terrenos destinados à construção de prédio ou de empreendimento habitacional - art.º 29.º b)</t>
  </si>
  <si>
    <t>Encargo com os moradores de núcleos degradados a que se refere o n.º 7 do artigo 12.º</t>
  </si>
  <si>
    <t>Aquisição de terrenos e reabilitação de prédios neles existentes</t>
  </si>
  <si>
    <t>CA (Índice de Preços Habitação INE)</t>
  </si>
  <si>
    <t>VT x CT (€/m²)</t>
  </si>
  <si>
    <t>CP = CS * 1,30 * CR * CO + VT * CT</t>
  </si>
  <si>
    <t>CS - é o custo de referência por metro quadrado de área bruta estabelecido de acordo com o n.º 9.º;</t>
  </si>
  <si>
    <t>CR - é o coeficiente regional, sendo igual a 1 para empreendimentos situados no Continente e 1,20 para empreendimentos situados nas Regiões Autónomas da Madeira e dos Açores;</t>
  </si>
  <si>
    <t>CO - é o coeficiente operacional, sendo fixado entre 1 e 1,12, pelo IHRU, I. P., caso a caso, de acordo com critérios definidos por despacho do membro do Governo responsável pela área da habitação;</t>
  </si>
  <si>
    <t>VT - é o valor do terreno;</t>
  </si>
  <si>
    <t>CT - é o coeficiente relativo à titularidade do terreno, sendo 1 no caso de terreno em propriedade plena, ou, no caso de terreno em direito de superfície, variável entre 0 e 0,8, conforme definido nas alíneas f), g) e h) do artigo 13.º do Código do Imposto Municipal sobre as Transmissões Onerosas de Imóveis, aprovado pelo Decreto-Lei n.º 287/2003, de 12 de novembro, na redação atual;</t>
  </si>
  <si>
    <t>CL - é o coeficiente de localização definido no artigo 42.º do Código do Imposto Municipal sobre Imóveis, aprovado pelo Decreto-Lei n.º 287/2003, de 12 de novembro, na redação atual;</t>
  </si>
  <si>
    <t>CA - é o coeficiente de atualização do valor do terreno, sendo igual ao Índice de Preços da Habitação para Portugal, divulgado pelo Instituto Nacional de Estatística.</t>
  </si>
  <si>
    <t>CS</t>
  </si>
  <si>
    <t>CO</t>
  </si>
  <si>
    <t>VT</t>
  </si>
  <si>
    <t>CL</t>
  </si>
  <si>
    <t>CA</t>
  </si>
  <si>
    <t>VT = (CL * 270 - 230) * CA/100, com o valor mínimo de 40</t>
  </si>
  <si>
    <t>9.º O CS é fixado, com referência a 1 de janeiro de 2019, em 710 (euro), data a partir da qual se aplicará trimestralmente, com as necessárias adaptações, a revisão de preços calculada de acordo com o regime de revisão de preços das empreitadas de obras públicas e de obras particulares e de aquisição de bens e serviços.
10.º O CS é majorado, até ao máximo de 10 %, se o edifício ou habitação for certificado num sistema de certificação ambiental reconhecido pelo IHRU, I. P., cabendo a este Instituto definir a majoração atribuída a cada classe de desempenho.</t>
  </si>
  <si>
    <t>CodINE NUTI</t>
  </si>
  <si>
    <t>NUTS II 2011</t>
  </si>
  <si>
    <t>CodINE NUTII 2011</t>
  </si>
  <si>
    <t>CodINE Mun2011</t>
  </si>
  <si>
    <t>CodINE Mun2013</t>
  </si>
  <si>
    <t>NUTS II 2013</t>
  </si>
  <si>
    <t>CodINE NUTII 2013</t>
  </si>
  <si>
    <t>NUTS III 2011</t>
  </si>
  <si>
    <t>CodINE NUTIII 2011</t>
  </si>
  <si>
    <t>NUTS III 2013</t>
  </si>
  <si>
    <t>CodINE NUTIII 2013</t>
  </si>
  <si>
    <t>Habitação Custos Controlados</t>
  </si>
  <si>
    <t>estimado</t>
  </si>
  <si>
    <t>clicar para consultar</t>
  </si>
  <si>
    <t>Aquisição de frações ou prédios para destinar a habitação - art.º 29.º b)</t>
  </si>
  <si>
    <t>Aquisição e reabilitação de frações ou prédios para destinar a habitação - art.º 29.º b)</t>
  </si>
  <si>
    <t>plataforma</t>
  </si>
  <si>
    <t>þ</t>
  </si>
  <si>
    <t>¨</t>
  </si>
  <si>
    <t>Lev. 2018 NÚCLEOS</t>
  </si>
  <si>
    <t>Lev. 2019 FAMÍLIAS</t>
  </si>
  <si>
    <t>Contacto</t>
  </si>
  <si>
    <t>Joaquim Monteiro</t>
  </si>
  <si>
    <t>Margarida Cavaleiro</t>
  </si>
  <si>
    <t>Margarida Colaço</t>
  </si>
  <si>
    <t>Paulo Patrício</t>
  </si>
  <si>
    <t>217 237 109</t>
  </si>
  <si>
    <t>217 231 713</t>
  </si>
  <si>
    <t>225 439 839</t>
  </si>
  <si>
    <t>217 231 653</t>
  </si>
  <si>
    <t>correio</t>
  </si>
  <si>
    <t>email</t>
  </si>
  <si>
    <t>Quadro extraído em 02 de Fevereiro de 2021 (15:50:25)</t>
  </si>
  <si>
    <t>3.º Trimestre de 2020</t>
  </si>
  <si>
    <t>Última atualização destes dados: 02 de fevereiro de 2021</t>
  </si>
  <si>
    <t>Enquadramento da solução</t>
  </si>
  <si>
    <t>1.º Direito</t>
  </si>
  <si>
    <t>Outros programas</t>
  </si>
  <si>
    <t>Não aplicável</t>
  </si>
  <si>
    <t>Ângelo Barroso</t>
  </si>
  <si>
    <t>226 079 670</t>
  </si>
  <si>
    <t>Maria Tibério</t>
  </si>
  <si>
    <t>217 231 741</t>
  </si>
  <si>
    <t>Marta Duque</t>
  </si>
  <si>
    <t>4T2020</t>
  </si>
  <si>
    <t>Quadro extraído em 05 de Abril de 2021 (10:50:47)</t>
  </si>
  <si>
    <t>2.º Semestre de 2020</t>
  </si>
  <si>
    <t>Última atualização destes dados: 23 de março de 2021</t>
  </si>
  <si>
    <t>https://www.ine.pt/xportal/xmain?xpid=INE&amp;xpgid=ine_indicadores&amp;indOcorrCod=0009817&amp;contexto=bd&amp;selTab=tab2</t>
  </si>
  <si>
    <t>Tipologia</t>
  </si>
  <si>
    <t>Habitação</t>
  </si>
  <si>
    <t>HABITAÇÃO</t>
  </si>
  <si>
    <t>Equipamento</t>
  </si>
  <si>
    <t>Fiscalização</t>
  </si>
  <si>
    <t>Projetos</t>
  </si>
  <si>
    <t>Estacionamentos</t>
  </si>
  <si>
    <t>Arrecadação</t>
  </si>
  <si>
    <t>Comércio</t>
  </si>
  <si>
    <t>Tipo de área</t>
  </si>
  <si>
    <t>Montante de Capitais Próprios</t>
  </si>
  <si>
    <t>(2)</t>
  </si>
  <si>
    <t>Custo de Promoção</t>
  </si>
  <si>
    <t>(1)</t>
  </si>
  <si>
    <t>Custo Final de Construção</t>
  </si>
  <si>
    <t>Por m2</t>
  </si>
  <si>
    <t>FINAL</t>
  </si>
  <si>
    <t>Valores Propostos</t>
  </si>
  <si>
    <t>Máximo Portaria 65/2018</t>
  </si>
  <si>
    <t>EQUIPAMENTO</t>
  </si>
  <si>
    <t>(5)</t>
  </si>
  <si>
    <t>Montante de Empréstimo Não Bonificado</t>
  </si>
  <si>
    <t>(4)</t>
  </si>
  <si>
    <t>Montante de Empréstimo Bonificado</t>
  </si>
  <si>
    <t>(3)</t>
  </si>
  <si>
    <t>Montante de Comparticipação</t>
  </si>
  <si>
    <t>REQUISITOS LEGAIS</t>
  </si>
  <si>
    <t>CANDIDATURA</t>
  </si>
  <si>
    <t>ENTIDADE BENEFICIÁRIA</t>
  </si>
  <si>
    <t>NIF:</t>
  </si>
  <si>
    <t>Modalidade de Apoio:</t>
  </si>
  <si>
    <t>Número de fogos:</t>
  </si>
  <si>
    <t>Localização:</t>
  </si>
  <si>
    <t>Designação:</t>
  </si>
  <si>
    <t>NUTS 2013</t>
  </si>
  <si>
    <t>Município competente:</t>
  </si>
  <si>
    <t>Tipo de entidade:</t>
  </si>
  <si>
    <t>Identificação:</t>
  </si>
  <si>
    <t>Arrendamento para subarrendamento</t>
  </si>
  <si>
    <t>Reabilitação</t>
  </si>
  <si>
    <t>Construção</t>
  </si>
  <si>
    <t>Aquisição</t>
  </si>
  <si>
    <t>Aquisição e Reabilitação</t>
  </si>
  <si>
    <t>A</t>
  </si>
  <si>
    <t>B</t>
  </si>
  <si>
    <t>C</t>
  </si>
  <si>
    <t>D</t>
  </si>
  <si>
    <t>E</t>
  </si>
  <si>
    <t>F</t>
  </si>
  <si>
    <t>G</t>
  </si>
  <si>
    <t>Tipologia adequada</t>
  </si>
  <si>
    <t>Precaridade</t>
  </si>
  <si>
    <t>Situação Indigna</t>
  </si>
  <si>
    <t>AVALIAÇÃO DO NÍVEL DE QUALIDADE DE
EMPREENDIMENTOS DE HABITAÇÃO DE CUSTO CONTROLADO</t>
  </si>
  <si>
    <t>0.</t>
  </si>
  <si>
    <t>Habitação em moradia</t>
  </si>
  <si>
    <t>1.</t>
  </si>
  <si>
    <t xml:space="preserve">EDIFÍCIO </t>
  </si>
  <si>
    <t>Pontuação</t>
  </si>
  <si>
    <t>Avaliação</t>
  </si>
  <si>
    <t>Do item</t>
  </si>
  <si>
    <t>Máxima</t>
  </si>
  <si>
    <t>Verificação</t>
  </si>
  <si>
    <t>Resultado</t>
  </si>
  <si>
    <t>1.1</t>
  </si>
  <si>
    <t>Iluminação dos espaços de circulação comum *</t>
  </si>
  <si>
    <t>a)</t>
  </si>
  <si>
    <t>Iluminação natural e fontes de energia renovável</t>
  </si>
  <si>
    <t>b)</t>
  </si>
  <si>
    <t>Iluminação com fontes de energia renovável</t>
  </si>
  <si>
    <t>c)</t>
  </si>
  <si>
    <t>Iluminação LED</t>
  </si>
  <si>
    <t>1.2</t>
  </si>
  <si>
    <t>Ventilação dos espaços de circulação comum *</t>
  </si>
  <si>
    <t xml:space="preserve">Ventilação natural </t>
  </si>
  <si>
    <t>Ventilação forçada com fontes de energia renovável</t>
  </si>
  <si>
    <t>1.3</t>
  </si>
  <si>
    <t>Mobilidade de baixo impacte ambiental</t>
  </si>
  <si>
    <t>Parque para veículos com postos de carregamento elétricos **</t>
  </si>
  <si>
    <t>Lugares de estacionamento para veículos (bicicletas, motociclos, etc) **</t>
  </si>
  <si>
    <t>1.4</t>
  </si>
  <si>
    <t>Materiais de baixo impacte ambiental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</si>
  <si>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</si>
  <si>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</si>
  <si>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1.5</t>
  </si>
  <si>
    <t>Recursos hidricos</t>
  </si>
  <si>
    <t>Utilização de equipamentos eficientes (torneiras com redutor; uso de torneiras com sensores; autoclismo de dupla descarga) **</t>
  </si>
  <si>
    <t>Utilização de águas pluviais para consumo secundário **</t>
  </si>
  <si>
    <t>Subtotal</t>
  </si>
  <si>
    <t>2.</t>
  </si>
  <si>
    <t xml:space="preserve">HABITAÇÕES </t>
  </si>
  <si>
    <t>2.1</t>
  </si>
  <si>
    <t>Forma e localização dos compartimentos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</si>
  <si>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</si>
  <si>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</si>
  <si>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</si>
  <si>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2.2</t>
  </si>
  <si>
    <t>Localização dos vãos</t>
  </si>
  <si>
    <t>Paredes opostas</t>
  </si>
  <si>
    <t>Paredes contíguas</t>
  </si>
  <si>
    <t>2.3</t>
  </si>
  <si>
    <t>Iluminação natural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</si>
  <si>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</si>
  <si>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</si>
  <si>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</si>
  <si>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2.4</t>
  </si>
  <si>
    <t>Tratamento de roupa</t>
  </si>
  <si>
    <t>Estendal em espaço autónomo não contíguo à cozinha (lavandaria)</t>
  </si>
  <si>
    <t>Estendal em espaço autónomo contíguo à cozinha (marquise)</t>
  </si>
  <si>
    <t>2.5</t>
  </si>
  <si>
    <r>
      <t xml:space="preserve">Espaços exteriores de uso comum ou privado </t>
    </r>
    <r>
      <rPr>
        <sz val="11"/>
        <color theme="1"/>
        <rFont val="Calibri Light"/>
        <family val="2"/>
      </rPr>
      <t>(aplica-se áreas médias por fogo)</t>
    </r>
  </si>
  <si>
    <t>Logradouro, terraço ou varanda com área &gt;= 10 m²</t>
  </si>
  <si>
    <t>Logradouro, terraço ou varanda com área &gt;= 4 m²</t>
  </si>
  <si>
    <t>Logradouro, terraço ou varanda com área &gt;= 2,5 m²</t>
  </si>
  <si>
    <t>2.6</t>
  </si>
  <si>
    <t>Arrumos (integrados na fração, aplica-se áreas médias por fogo)</t>
  </si>
  <si>
    <t>Arrumos com área maior que:
1,0m² no T0, 1,5m² no T1, 2,5m² no T2, 3,5m² no T3, 4,0m² no T4, e 4,5m² no T5</t>
  </si>
  <si>
    <t>3.</t>
  </si>
  <si>
    <t xml:space="preserve">CONSTRUÇÃO </t>
  </si>
  <si>
    <t>3.1</t>
  </si>
  <si>
    <t>ELEMENTOS PRIMÁRIOS</t>
  </si>
  <si>
    <t>3.1.1</t>
  </si>
  <si>
    <t>Fundações</t>
  </si>
  <si>
    <t>Projeto baseado em estudo geotécnico ou reabilitação de edifícios sem ampliação</t>
  </si>
  <si>
    <t>3.1.2</t>
  </si>
  <si>
    <t>Estrutura</t>
  </si>
  <si>
    <t>Reticulada de betão armado ou metálica</t>
  </si>
  <si>
    <t xml:space="preserve">Fungiforme (maciça ou aligeirada)     </t>
  </si>
  <si>
    <t>3.1.3</t>
  </si>
  <si>
    <t>Paredes das divisórias interiores dos fogos</t>
  </si>
  <si>
    <t>Alvenaria de tijolo ou bloco com espessura final de 15 cm ou superior</t>
  </si>
  <si>
    <t>Alvenaria em bloco de gesso ou placas de gesso cartonado e espessura final de 10 cm ou superior</t>
  </si>
  <si>
    <t>3.1.4</t>
  </si>
  <si>
    <t>Paredes de separação entre fogos e/ou zonas comuns</t>
  </si>
  <si>
    <t>Alvenaria dupla</t>
  </si>
  <si>
    <t>3.1.5</t>
  </si>
  <si>
    <t>Coberturas</t>
  </si>
  <si>
    <t>Inclinada</t>
  </si>
  <si>
    <t>Plana invertida</t>
  </si>
  <si>
    <t>3.2</t>
  </si>
  <si>
    <t>ELEMENTOS SECUNDÁRIOS</t>
  </si>
  <si>
    <t>3.2.1</t>
  </si>
  <si>
    <t>Vãos exteriores dos fogos caixilharias</t>
  </si>
  <si>
    <t>Alumínio com rutura térmica</t>
  </si>
  <si>
    <t>Alumínio termolacado ou madeira</t>
  </si>
  <si>
    <t>Alumínio anodizado a cor ou em PVC</t>
  </si>
  <si>
    <t>d)</t>
  </si>
  <si>
    <t>Sistema oscilobatente **</t>
  </si>
  <si>
    <t>3.2.2</t>
  </si>
  <si>
    <t>Elementos de proteção dos vãos exteriores</t>
  </si>
  <si>
    <t>Portadas e Persianas exteriores em madeira/alumínio</t>
  </si>
  <si>
    <t>Estores de enrolar em alumínio</t>
  </si>
  <si>
    <t>Persianas exteriores ou estores de enrolar em PVC</t>
  </si>
  <si>
    <t>Persianas ou portadas interiores</t>
  </si>
  <si>
    <t>e)</t>
  </si>
  <si>
    <t>Persianas ou estores com isolamento térmico integrado **</t>
  </si>
  <si>
    <t>f)</t>
  </si>
  <si>
    <t>Palas / lajes sombreadoras nos vãos orientados a Sul com profundidade mínima de 0,60 m **</t>
  </si>
  <si>
    <t>3.2.3</t>
  </si>
  <si>
    <t>Portas de patim ou de edifício unifamiliar</t>
  </si>
  <si>
    <t>Madeira maciça / contraplacado maciço</t>
  </si>
  <si>
    <t>Alumínio termolacado, ferro ou aço, régua perimetral em madeira e interior alveolado, alumínio anodizado colorido ou PVC</t>
  </si>
  <si>
    <t>Sistema contra intrusão (porta blindada e fechadura de segurança) **</t>
  </si>
  <si>
    <t>3.2.4</t>
  </si>
  <si>
    <t>Roupeiros</t>
  </si>
  <si>
    <t>Roupeiros fixos nos quartos **</t>
  </si>
  <si>
    <t>Roupeiros fixos nos espaços de circulação **</t>
  </si>
  <si>
    <t>CONSTRUÇÃO  (continuação)</t>
  </si>
  <si>
    <t>3.3</t>
  </si>
  <si>
    <t>ACABAMENTOS</t>
  </si>
  <si>
    <t>3.3.1</t>
  </si>
  <si>
    <t>Revestimento exterior em paredes</t>
  </si>
  <si>
    <t>Fachada ventilada com revestimento de pedra, metálico multicamada ou derivado de madeira, ou outros materiais com certificação de durabilidade &gt;=10 anos</t>
  </si>
  <si>
    <t>Tijolo maciço, bloco à vista ou metálico (chapa de alumínio lacada), ou outros materiais com certificação de durabilidade &gt;=10 anos</t>
  </si>
  <si>
    <t>Azulejo, ladrilho cerâmico ou ETICS</t>
  </si>
  <si>
    <t>Tradicional de ligantes hidráulicos com pintura de qualidade superior</t>
  </si>
  <si>
    <t>Monomassas ou barramento sobre reboco</t>
  </si>
  <si>
    <t>3.3.2</t>
  </si>
  <si>
    <t>Revestimento interior em paredes e tetos</t>
  </si>
  <si>
    <t>3.3.2.1</t>
  </si>
  <si>
    <t>Zonas secas dos fogos</t>
  </si>
  <si>
    <t>Tradicional de ligantes hidráulicos acabado em estuque de gesso</t>
  </si>
  <si>
    <t xml:space="preserve">Estuques sintéticos ou gessos projetados </t>
  </si>
  <si>
    <t>Painéis de gesso cartonado</t>
  </si>
  <si>
    <t>3.3.2.2</t>
  </si>
  <si>
    <t>Zonas húmidas dos fogos</t>
  </si>
  <si>
    <t xml:space="preserve">Pedra ou revestimentos cerâmicos até ao teto </t>
  </si>
  <si>
    <t>Pedra ou revestimentos cerâmicos até à verga da porta</t>
  </si>
  <si>
    <t>3.3.2.3</t>
  </si>
  <si>
    <t>Revestimento em paredes de caixas de escada e patamares comuns</t>
  </si>
  <si>
    <t xml:space="preserve">Barramento à base de polímeros sintéticos (em emulsão aquosa), com cor incorporada e elevada resistência à abrasão </t>
  </si>
  <si>
    <t>Mosaico cerâmico</t>
  </si>
  <si>
    <t>3.3.3</t>
  </si>
  <si>
    <t>Revestimento interior de pisos e rodapés</t>
  </si>
  <si>
    <t>3.3.3.1</t>
  </si>
  <si>
    <t>Tacos de madeira ou soalho flutuante com classificação AC 4, AC5 ou AC6, ou outros materiais com certificação de durabilidade &gt;=10 anos</t>
  </si>
  <si>
    <t>Cortiça, piso de madeira com camada superior em madeira natural não inferior a 2,5 mm, ou outros materiais com certificação de durabilidade &gt;=5 anos</t>
  </si>
  <si>
    <t>Mosaico cerâmico, grés ou soalho flutuante  com classificação inferior AC4</t>
  </si>
  <si>
    <t>3.3.3.2</t>
  </si>
  <si>
    <t>Pedra, ou outros materiais com certificação de durabilidade &gt;=10 anos</t>
  </si>
  <si>
    <t>Mosaico de grés, ou outros materiais com certificação de durabilidade &gt;=10 anos</t>
  </si>
  <si>
    <t>3.3.3.3</t>
  </si>
  <si>
    <r>
      <t xml:space="preserve">Escadas e patamares dos espaços comuns </t>
    </r>
    <r>
      <rPr>
        <sz val="11"/>
        <color theme="1"/>
        <rFont val="Calibri Light"/>
        <family val="2"/>
      </rPr>
      <t>*</t>
    </r>
  </si>
  <si>
    <t>Pedra ou madeira</t>
  </si>
  <si>
    <t>Marmorite, mosaico cerâmico ou de grés</t>
  </si>
  <si>
    <t>3.4</t>
  </si>
  <si>
    <t>EQUIPAMENTO DAS HABITAÇÕES</t>
  </si>
  <si>
    <t>3.4.1</t>
  </si>
  <si>
    <t>Armários de cozinha</t>
  </si>
  <si>
    <t>Bancada com extensão maior que 2,20 m (inclui bancadas de trabalho e lava-louça)</t>
  </si>
  <si>
    <t>Armários superiores com extensão maior que 1,20 m</t>
  </si>
  <si>
    <t>Tampo de bancada em pedra ou derivado **</t>
  </si>
  <si>
    <t>3.4.2</t>
  </si>
  <si>
    <t>Equipamentos de cozinha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</si>
  <si>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</si>
  <si>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</si>
  <si>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</si>
  <si>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</si>
  <si>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3.5</t>
  </si>
  <si>
    <t>INSTALAÇÕES</t>
  </si>
  <si>
    <t>3.5.1</t>
  </si>
  <si>
    <t>Instalações de água</t>
  </si>
  <si>
    <t>Tubagem multicamada ou cobre</t>
  </si>
  <si>
    <t>Tubagem em polipropileno copolímero (PP-R) ou aço inox</t>
  </si>
  <si>
    <t>Rede com retorno **</t>
  </si>
  <si>
    <t>3.5.2</t>
  </si>
  <si>
    <t>Instalação de esgoto doméstico</t>
  </si>
  <si>
    <t>Tubagem acessível</t>
  </si>
  <si>
    <t>3.5.3</t>
  </si>
  <si>
    <t>Ventilação</t>
  </si>
  <si>
    <t>Ventilação mecânica</t>
  </si>
  <si>
    <t xml:space="preserve">Ventilação natural conjunta </t>
  </si>
  <si>
    <t>Ventilação natural separada, através de vão na parede exterior ou conduta de ventilação individual</t>
  </si>
  <si>
    <t>Ventilação reforçada por sistema de extração na cobertura com apoio de ventilador estático-mecânico **</t>
  </si>
  <si>
    <t>3.5.4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</si>
  <si>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</si>
  <si>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</si>
  <si>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</si>
  <si>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</si>
  <si>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Classificação = 0,1 x [Total da pontuação (1)+(2)+(3)]</t>
  </si>
  <si>
    <t>O projetista: __________________________________________________    Data:            /          /</t>
  </si>
  <si>
    <t>ü</t>
  </si>
  <si>
    <t>AVALIAÇÃO DO COEFICIENTE OPERACIONAL DE
EMPREENDIMENTOS DE HABITAÇÃO DE CUSTO CONTROLADO</t>
  </si>
  <si>
    <t>Caraterísticas do Terreno (pontuação comulativa)</t>
  </si>
  <si>
    <t>A configuração do lote é irregular e apresenta um declive com desnivel superior a 1 piso</t>
  </si>
  <si>
    <t>A configuração do lote é irregular</t>
  </si>
  <si>
    <t>Localização no Tecido Urbano</t>
  </si>
  <si>
    <t>O empreendimento está inserido numa ARU em vigor</t>
  </si>
  <si>
    <t>O empreendimento desenvolve-se na continuidade de zona urbana</t>
  </si>
  <si>
    <t>O empreendimento desenvolve-se em zona de expansão urbana</t>
  </si>
  <si>
    <t>Dimensão do Empreendimento</t>
  </si>
  <si>
    <t>Até 8 fogos</t>
  </si>
  <si>
    <t>de 9 a 30 fogos</t>
  </si>
  <si>
    <t>de 31 a 80 fogos</t>
  </si>
  <si>
    <t>Mais de 80 fogos</t>
  </si>
  <si>
    <t>Tipo de Edifício</t>
  </si>
  <si>
    <t>Unifamiliar ou multifamiliar até 2 pisos</t>
  </si>
  <si>
    <t>Multifamiliar com 2 a 4 pisos</t>
  </si>
  <si>
    <t>Multifamiliar de 5 a 8 pisos</t>
  </si>
  <si>
    <t>Multifamiliar com mais de 8 pisos</t>
  </si>
  <si>
    <t>Dimensão Média das Habitações</t>
  </si>
  <si>
    <t>Área média até 72 m2</t>
  </si>
  <si>
    <t>Área média entre 72 e 94 m2</t>
  </si>
  <si>
    <t>Área média entre 94 e 116 m2</t>
  </si>
  <si>
    <t>Mais de 116m2</t>
  </si>
  <si>
    <t>Nível de Qualidade</t>
  </si>
  <si>
    <t>Características dos edifícios, das habitações e da construção</t>
  </si>
  <si>
    <t>COEFICIENTE OPERACIONAL</t>
  </si>
  <si>
    <t>O projetista: __________________________________________________    Data:           /          /</t>
  </si>
  <si>
    <t>Código do Agregado</t>
  </si>
  <si>
    <t xml:space="preserve">       ANEXO V - Agregados Familiares</t>
  </si>
  <si>
    <t>Empreitada</t>
  </si>
  <si>
    <t>6DH2020</t>
  </si>
  <si>
    <t>Área bruta HCC (m2)</t>
  </si>
  <si>
    <t>Adjudicatário</t>
  </si>
  <si>
    <t>INÍCIO</t>
  </si>
  <si>
    <t>FIM</t>
  </si>
  <si>
    <t>Column10</t>
  </si>
  <si>
    <t>JUN 2020</t>
  </si>
  <si>
    <t>JUL 2020</t>
  </si>
  <si>
    <t>AGO 2020</t>
  </si>
  <si>
    <t>SET 2020</t>
  </si>
  <si>
    <t>OUT 2020</t>
  </si>
  <si>
    <t>Períodos Mensais</t>
  </si>
  <si>
    <t>Identificação da Obra</t>
  </si>
  <si>
    <t>ANEXO IV - Cronograma Financeiro (valores sem IVA)</t>
  </si>
  <si>
    <t>ANEXO III - Plano de Trabalhos</t>
  </si>
  <si>
    <t>Valores relativos às empreitadas de reabilitação</t>
  </si>
  <si>
    <t>Número candidatura:</t>
  </si>
  <si>
    <t>1DH2020</t>
  </si>
  <si>
    <t>H</t>
  </si>
  <si>
    <t>I</t>
  </si>
  <si>
    <t>J</t>
  </si>
  <si>
    <t>K</t>
  </si>
  <si>
    <t>L</t>
  </si>
  <si>
    <t>M</t>
  </si>
  <si>
    <t>Column1</t>
  </si>
  <si>
    <t>Área bruta privativa (m²)</t>
  </si>
  <si>
    <t>Pessoas</t>
  </si>
  <si>
    <t>T6</t>
  </si>
  <si>
    <t>T7</t>
  </si>
  <si>
    <t>Engicloud, Lda</t>
  </si>
  <si>
    <t>NOV 20202</t>
  </si>
  <si>
    <t>Artigo Matricial conforme caderneta predial</t>
  </si>
  <si>
    <t>Descrição Conservatória do Registo Predial</t>
  </si>
  <si>
    <t>Área bruta de construção (m²)</t>
  </si>
  <si>
    <t>Publicitação</t>
  </si>
  <si>
    <t>Segurança de Obra</t>
  </si>
  <si>
    <t>Atos Notariais</t>
  </si>
  <si>
    <t>Certificações Energéticas</t>
  </si>
  <si>
    <t xml:space="preserve">Empreitadas
</t>
  </si>
  <si>
    <t>Valores sem IVA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</si>
  <si>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</si>
  <si>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</si>
  <si>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</si>
  <si>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</si>
  <si>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</si>
  <si>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</si>
  <si>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</si>
  <si>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</si>
  <si>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</si>
  <si>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</si>
  <si>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</si>
  <si>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</si>
  <si>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</si>
  <si>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</si>
  <si>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</si>
  <si>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</si>
  <si>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</si>
  <si>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</si>
  <si>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</si>
  <si>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</si>
  <si>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</si>
  <si>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</si>
  <si>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</si>
  <si>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</si>
  <si>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</si>
  <si>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</si>
  <si>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</si>
  <si>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</si>
  <si>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</si>
  <si>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</si>
  <si>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</si>
  <si>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</si>
  <si>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</si>
  <si>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</si>
  <si>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</si>
  <si>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</si>
  <si>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</si>
  <si>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</si>
  <si>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</si>
  <si>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</si>
  <si>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</si>
  <si>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</si>
  <si>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</si>
  <si>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</si>
  <si>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</si>
  <si>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</si>
  <si>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</si>
  <si>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</si>
  <si>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</si>
  <si>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</si>
  <si>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</si>
  <si>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</si>
  <si>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</si>
  <si>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</si>
  <si>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</si>
  <si>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</si>
  <si>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</si>
  <si>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</si>
  <si>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</si>
  <si>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</si>
  <si>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</si>
  <si>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</si>
  <si>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</si>
  <si>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</si>
  <si>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</si>
  <si>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</si>
  <si>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</si>
  <si>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</si>
  <si>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</si>
  <si>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</si>
  <si>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</si>
  <si>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</si>
  <si>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</si>
  <si>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</si>
  <si>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</si>
  <si>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</si>
  <si>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</si>
  <si>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</si>
  <si>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</si>
  <si>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</si>
  <si>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</si>
  <si>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</si>
  <si>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</si>
  <si>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</si>
  <si>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</si>
  <si>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</si>
  <si>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</si>
  <si>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</si>
  <si>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</si>
  <si>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</si>
  <si>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</si>
  <si>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</si>
  <si>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</si>
  <si>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</si>
  <si>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</si>
  <si>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</si>
  <si>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</si>
  <si>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</si>
  <si>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</si>
  <si>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</si>
  <si>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</si>
  <si>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</si>
  <si>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</si>
  <si>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</si>
  <si>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</si>
  <si>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</si>
  <si>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</si>
  <si>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</si>
  <si>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</si>
  <si>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</si>
  <si>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</si>
  <si>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</si>
  <si>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</si>
  <si>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</si>
  <si>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</si>
  <si>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</si>
  <si>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Registos</t>
  </si>
  <si>
    <t>Despesa total do contrato</t>
  </si>
  <si>
    <t>Despesa elegível PRR (conforme condições do aviso e sem IVA)</t>
  </si>
  <si>
    <t>Nome Legal do prestador</t>
  </si>
  <si>
    <t>th</t>
  </si>
  <si>
    <t>dsds</t>
  </si>
  <si>
    <t>asdd</t>
  </si>
  <si>
    <t>Código Postal</t>
  </si>
  <si>
    <t>Data da consignação da empreitada</t>
  </si>
  <si>
    <t>Substituição de janelas</t>
  </si>
  <si>
    <t>isolamento térmico da envolvente</t>
  </si>
  <si>
    <t>rede de gás</t>
  </si>
  <si>
    <t>rede de electricidade</t>
  </si>
  <si>
    <t>rede de águas</t>
  </si>
  <si>
    <t>antes da obra
%</t>
  </si>
  <si>
    <t>após a obra
%</t>
  </si>
  <si>
    <t>1º Componente</t>
  </si>
  <si>
    <t>2º Componente</t>
  </si>
  <si>
    <t>Dados de referência</t>
  </si>
  <si>
    <t>Identificação prédio ou fração (conforme propriedade horizontal ou desginação que permita a identificação)</t>
  </si>
  <si>
    <t>Requisitos conforme ponto 1.1 do anexo 1, do aviso de publicitação:</t>
  </si>
  <si>
    <t>Unidade residencial</t>
  </si>
  <si>
    <t>FORMULÁRIO DE CANDIDATURA PLANO DE RECUPERAÇÃO E RESILIÊNCIA</t>
  </si>
  <si>
    <t>Investimento RE-C02-i01 - Programa de Apoio ao Acesso à Habitação</t>
  </si>
  <si>
    <t>Coeficiente localização do IMI (consultar link acima)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</si>
  <si>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</si>
  <si>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</si>
  <si>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</si>
  <si>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</si>
  <si>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</si>
  <si>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</si>
  <si>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</si>
  <si>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</si>
  <si>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</si>
  <si>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</si>
  <si>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</si>
  <si>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</si>
  <si>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</si>
  <si>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</si>
  <si>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</si>
  <si>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</si>
  <si>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</si>
  <si>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</si>
  <si>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</si>
  <si>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</si>
  <si>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</si>
  <si>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</si>
  <si>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</si>
  <si>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</si>
  <si>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</si>
  <si>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</si>
  <si>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</si>
  <si>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</si>
  <si>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</si>
  <si>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</si>
  <si>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</si>
  <si>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</si>
  <si>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</si>
  <si>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</si>
  <si>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Data do licenciamento</t>
  </si>
  <si>
    <t>Classe energética</t>
  </si>
  <si>
    <r>
      <t>Nome do ficheiro que atesta o
 R</t>
    </r>
    <r>
      <rPr>
        <vertAlign val="subscript"/>
        <sz val="11"/>
        <color theme="1"/>
        <rFont val="Calibri"/>
        <family val="2"/>
        <scheme val="minor"/>
      </rPr>
      <t>NT</t>
    </r>
  </si>
  <si>
    <t>Conclusão da obra até 2022-12-31 - Requisitos energéticos aplicáveis à data da licenciamento</t>
  </si>
  <si>
    <t>Conclusão da obra após 2022-12-31 -Certificação energética que ateste necessidade de energia primária, pelo menos, 20% inferiores aos requisitos dos edifícios com necessidades quase nulas de energia</t>
  </si>
  <si>
    <t>Conclusão da obra após após 2022-12-31 -Certificação energética que ateste necessidade de energia primária, pelo menos, 20% inferiores aos requisitos dos edifícios com necessidades quase nulas de energia</t>
  </si>
  <si>
    <r>
      <t>Requisito energético definido no aviso
 R</t>
    </r>
    <r>
      <rPr>
        <b/>
        <vertAlign val="subscript"/>
        <sz val="10"/>
        <color theme="1"/>
        <rFont val="Calibri"/>
        <family val="2"/>
      </rPr>
      <t>NT</t>
    </r>
  </si>
  <si>
    <t>2) O IHRU aprovou a concordância da Estratégia Local de Habitação com o programa 1º Direito?</t>
  </si>
  <si>
    <t>3) Foi celebrado um Acordo de Colaboração ou de Financiamento com a entidade beneficiária?</t>
  </si>
  <si>
    <t>7) A programação é compatível com a consignação dos trabalhos no prazo máximo de 1 ano após notificação do IHRU da aprovação do financiamento e com a conclusão das obras até 31 de março de 2026?</t>
  </si>
  <si>
    <t>7.1) Data prevista de consignação?</t>
  </si>
  <si>
    <t>Quem verifica os requisitos candidaturas PRR</t>
  </si>
  <si>
    <r>
      <t>a)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O Estado, através da DGTF, e os municípios, bem como as juntas de freguesia e associações de municípios; </t>
    </r>
  </si>
  <si>
    <r>
      <t>b)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Empresas públicas, entidades públicas empresariais ou institutos públicos das administrações central, regional e local, incluindo as empresas municipais, com atribuições e competências de promoção e ou de gestão de prédios e frações destinados a habitação;</t>
    </r>
  </si>
  <si>
    <r>
      <t>c)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sem-abrigo;</t>
    </r>
    <r>
      <rPr>
        <sz val="12"/>
        <color rgb="FF303030"/>
        <rFont val="Calibri"/>
        <family val="2"/>
        <scheme val="minor"/>
      </rPr>
      <t xml:space="preserve"> </t>
    </r>
  </si>
  <si>
    <r>
      <t>d)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Associações de moradores e cooperativas de habitação e construção, no caso dos núcleos precários a que se refere o artigo 11.º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 Decreto-Lei n.º 37/2018;</t>
    </r>
  </si>
  <si>
    <r>
      <t>e)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Os proprietários de frações ou prédios situados em núcleos degradados, conforme disposto no artigo 12.º do Decreto-Lei n.º 37/2018.</t>
    </r>
  </si>
  <si>
    <t>Descrição de aviso PRR</t>
  </si>
  <si>
    <r>
      <t>1.1.1.</t>
    </r>
    <r>
      <rPr>
        <sz val="7"/>
        <color rgb="FFC00000"/>
        <rFont val="Times New Roman"/>
        <family val="1"/>
      </rPr>
      <t xml:space="preserve">        </t>
    </r>
    <r>
      <rPr>
        <b/>
        <sz val="14"/>
        <color rgb="FFC00000"/>
        <rFont val="Calibri Light"/>
        <family val="2"/>
      </rPr>
      <t>Beneficiário Direto do 1º Direito (BD1D)</t>
    </r>
  </si>
  <si>
    <t xml:space="preserve">Pelas EP referidas </t>
  </si>
  <si>
    <t>município competente</t>
  </si>
  <si>
    <t>Data e assinatura do Município</t>
  </si>
  <si>
    <t>VERIFICAÇÃO PELO MUNICÍPIO DOS REQUISITOS NOS TERMOS DO NÚMERO 3.3.2, DO AVISO</t>
  </si>
  <si>
    <t>7.2) Data prevista de conclusão:</t>
  </si>
  <si>
    <t>Identificação prédio ou fração conforme anexo 1 (preencher "todos", nos casos aplicáveis)</t>
  </si>
  <si>
    <t>Identificação prédio ou fração (conforme propriedade horizontal ou designação que permita a identificação)</t>
  </si>
  <si>
    <t>Para candidaturas com consignação dos trabalhos até 2022-02-03 - obra em pelo menos duas das seguintes componentes:</t>
  </si>
  <si>
    <t>Para candidaturas com consignação dos trabalhos após 2022-02-03: melhoria de pelo menos, 10% em relação ao indicador de desempenho de aquecimento ou de arrefecimento</t>
  </si>
  <si>
    <r>
      <t xml:space="preserve">Para candidaturas com consignação dos trabalhos até 2022-02-03, selecionar </t>
    </r>
    <r>
      <rPr>
        <b/>
        <sz val="10"/>
        <rFont val="Calibri Light"/>
        <family val="2"/>
        <scheme val="major"/>
      </rPr>
      <t>duas componente da empreitada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</si>
  <si>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 xml:space="preserve">aquecimento </t>
    </r>
    <r>
      <rPr>
        <sz val="10"/>
        <rFont val="Calibri Light"/>
        <family val="2"/>
        <scheme val="major"/>
      </rPr>
      <t>conforme certificado energético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</si>
  <si>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>arrefecimento</t>
    </r>
    <r>
      <rPr>
        <sz val="10"/>
        <rFont val="Calibri Light"/>
        <family val="2"/>
        <scheme val="major"/>
      </rPr>
      <t xml:space="preserve"> conforme certificado energético</t>
    </r>
  </si>
  <si>
    <t>antes da obra
%</t>
  </si>
  <si>
    <t>após a obra
%</t>
  </si>
  <si>
    <t>Verificação do requisito energético</t>
  </si>
  <si>
    <t>ficheiro bom.pdf</t>
  </si>
  <si>
    <t>NIF prestador/empreiteiro</t>
  </si>
  <si>
    <t>4) Cumpre as datas previstas para a concretização das soluções habitacionais (requisito 3 do aviso)?</t>
  </si>
  <si>
    <t>Trabalhos e fornecimentos com acessibilidades e de sustentabilidade ambiental</t>
  </si>
  <si>
    <t>Despesas com arrendamento temporário</t>
  </si>
  <si>
    <t>Código da freguesia</t>
  </si>
  <si>
    <r>
      <t xml:space="preserve">6) Foi contratado o projecto ou a empreitada (requisito 4 do Aviso)? </t>
    </r>
    <r>
      <rPr>
        <i/>
        <sz val="11"/>
        <color rgb="FFFF0000"/>
        <rFont val="Calibri Light"/>
        <family val="2"/>
        <scheme val="major"/>
      </rPr>
      <t>Ver o ponto</t>
    </r>
  </si>
  <si>
    <t>Morada (designação e n.º de polícia)</t>
  </si>
  <si>
    <t>Ponto focal do município 1º Direito:</t>
  </si>
  <si>
    <t>Indicar o ponto focal do Município</t>
  </si>
  <si>
    <t>1) A candidatura enquadra-se na Estratégia Local de Habitação aprovada pelo Município?</t>
  </si>
  <si>
    <t>Resposta Sim ou não</t>
  </si>
  <si>
    <t>Indicação se cumpre os requisitos gerais de acesso a financiamento PRR (apenas se a resposta for "Sim", a todas as questões)</t>
  </si>
  <si>
    <t>Código do fogo para efeitos de ligação ao ficheiro de agregados (númeração automática)</t>
  </si>
  <si>
    <t>Verificação pelo município dos requisitos nos termos do número 3.3.2</t>
  </si>
  <si>
    <t>Fase em que é obrigatória a apresentação dos elementos.</t>
  </si>
  <si>
    <t>Fundamentação</t>
  </si>
  <si>
    <t>REQUISITO PROCESSUAL</t>
  </si>
  <si>
    <t>Um ficheiro pdf para cada Certificado Energético nomeado com número do artigo matricial e fração a que respeita.</t>
  </si>
  <si>
    <t>AVISO DE PUBLICITAÇÃO
N.º 1-RE-CO2-i01/2021
Requisito 4. III b) Anexo I 2.</t>
  </si>
  <si>
    <t>No caso de obras de construção já finalizadas, Certificados de Eficiência Energética dos edifícios ou frações habitacionais.</t>
  </si>
  <si>
    <t>CR7.</t>
  </si>
  <si>
    <t>CONSTRUÇÃO E REABILITAÇÃO</t>
  </si>
  <si>
    <t>Um ficheiro pdf para cada Certificado Energético nomeado com número do artigo matricial e fração a que respeita.
No caso de obras iniciadas até 90 dias após a publicação Aviso N.º 1-RE-CO2-i01/2021, em que não seja possível atestar a melhoria através da certificação energética antes da obra, considera-se haver melhoria da eficiência energética quando as obras incidem, pelo menos, sobre 2 das seguintes componentes: substituição de janelas; isolamento térmico da envolvente; rede de gás; rede de eletricidade e rede de águas.</t>
  </si>
  <si>
    <t>AVISO DE PUBLICITAÇÃO
N.º 1-RE-CO2-i01/2021
Requisito 4. III b) Anexo I 1.</t>
  </si>
  <si>
    <t>CR6.</t>
  </si>
  <si>
    <t>Contrato de empreitada e visto do Tribunal de Contas (se sujeito a visto); Em caso de aplicação de dispensa de redução a escrito do contrato de empreitada (alínea d) art.º 95 do CCP) - proposta/orçamento</t>
  </si>
  <si>
    <t>CR5.</t>
  </si>
  <si>
    <t>AVISO DE PUBLICITAÇÃO
N.º 1-RE-CO2-i01/2021
Requisito 4. III b)</t>
  </si>
  <si>
    <t>Cronograma de execução física e financeira do investimento compatível com a consignação dos trabalhos físicos no prazo máximo de 1 ano após notificação do IHRU da aprovação do financiamento e com a conclusão das obras até 31 de março de 2026, contendo indicadores de realização e de resultado que permitam monitorizar a execução da operação e o cumprimento dos resultados previstos.</t>
  </si>
  <si>
    <t>CR4.</t>
  </si>
  <si>
    <t>AVISO DE PUBLICITAÇÃO
N.º 1-RE-CO2-i01/2021
Requisito 4. III a)</t>
  </si>
  <si>
    <t>Programa preliminar ou, no caso de não haver lugar a este, declaração da entidade beneficiária, demonstrando que estão asseguradas as condições para o cumprimento dos requisitos de melhoria do desempenho energético nas obras de reabilitação e, no caso de construção, do cumprimento do requisito de eficiência energética e de procura de energia primária inferior em, pelo menos, 20 % ao requisito NZEB, bem como da correspondente certificação.</t>
  </si>
  <si>
    <t>CR3.</t>
  </si>
  <si>
    <t>Dispensável caso a versão final do projeto já tenha sido submetida ao IHRU para efeito de homologação no regime de Habitação a Custos Controlados. Nesse caso, indicar apenas a data e a referência do ofício que acompanhou o projeto a considerar.</t>
  </si>
  <si>
    <t xml:space="preserve">Projeto de arquitectura (Nos casos construção ou reabilitação caso as áreas brutas habitacionais sejam novas ou alteradas. Deverá incluir lista de fogos, tipologias e áreas brutas habitacionais respetivas; as peças desenhadas deverão estar em formato digital dwf ou dwg.) </t>
  </si>
  <si>
    <t>CR2.</t>
  </si>
  <si>
    <t>AVISO DE PUBLICITAÇÃO
N.º 1-RE-CO2-i01/2021
2.1 Aplicação e 3.3.1. Requisito 4. I</t>
  </si>
  <si>
    <t>Comprovativo de contratatação do projeto ou, não sendo necessário projeto, do empreiteiro, conforme comprovado através do envio do contrato de empreitada.</t>
  </si>
  <si>
    <t>CR1.</t>
  </si>
  <si>
    <t>Construção ou Reabilitação</t>
  </si>
  <si>
    <t>CR.</t>
  </si>
  <si>
    <t>AQ2.</t>
  </si>
  <si>
    <t>AQUISIÇÃO DE TERRENOS, EDIFÍCIOS OU FRAÇÕES</t>
  </si>
  <si>
    <t>DL37/2018 art.º 22.º 2.
AVISO DE PUBLICITAÇÃO
N.º 1-RE-CO2-i01/2021 2.1. Aplicação e 3.3.1. Requisito 4. II</t>
  </si>
  <si>
    <t>AQ1.</t>
  </si>
  <si>
    <t>Aquisição de terrenos, edifícios ou frações</t>
  </si>
  <si>
    <t>AQ.</t>
  </si>
  <si>
    <t>Certidão de Teor da Conservatória de Registo Predial (ou código da certidão permanente) dos terrenos a adquirir ou edificar, edifícios e/ou frações a reabilitar ou arrendar, conforme aplicável</t>
  </si>
  <si>
    <t>TODAS AS SOLUÇÕES HABITACIONAIS</t>
  </si>
  <si>
    <t>Um ficheiro pdf para cada CPU nomeado com número do artigo matricial e fração a que respeita.</t>
  </si>
  <si>
    <t>Caderneta Predial Urbana respeitante aos terrenos a adquirir ou edificar, edifícios e/ou frações a reabilitar ou arrendar, conforme aplicável</t>
  </si>
  <si>
    <t>5.6.</t>
  </si>
  <si>
    <t>Proposta de faseamento da execução das soluções habitacionais, quando pretendida, e respetiva programação;</t>
  </si>
  <si>
    <t>5.5.</t>
  </si>
  <si>
    <t>5.4.</t>
  </si>
  <si>
    <t>REQUISITO PROCESSUAL
(DL37/2018 art. 14.º na redação atual) 
P230/2018 art.º 9.º 1. d), na redação atual</t>
  </si>
  <si>
    <t>Estimativa dos montantes globais de investimento necessários e do valor das correspondentes despesas elegíveis nos termos do artigo 14.º do Decreto-Lei n.º 37/2018 e do ponto 3.1. Despesas Elegíveis do Aviso de Publicitação N.º 1-RE-CO2-i01/2021.</t>
  </si>
  <si>
    <t>5.3.</t>
  </si>
  <si>
    <t>AVISO DE PUBLICITAÇÃO
N.º 1-RE-CO2-i01/2021 2.1. Anexo 2 e)</t>
  </si>
  <si>
    <t>Declaração referente ao cumprimento das obrigações principais de acordo com o Aviso N.º 1-RE-CO2-i01/2021 - Anexo 2 e).</t>
  </si>
  <si>
    <t>5.2.</t>
  </si>
  <si>
    <t>REQUISITO PROCESSUAL
(P230/2018 Artigos 8.º e 9.º, na redaçao atual)</t>
  </si>
  <si>
    <t>Parecer do município quanto ao enquadramento das soluções habitacionais na sua estratégia de local de habitação.</t>
  </si>
  <si>
    <t>Solução habitacional</t>
  </si>
  <si>
    <t>5.</t>
  </si>
  <si>
    <t>P230/2018 art.º 6.º 2. c) na redação atual</t>
  </si>
  <si>
    <t>Consentimento expresso, por parte do candidato e dos elementos do seu agregado habitacional, para confirmação pelo IHRU, I. P., junto das entidades públicas competentes, designadamente da Autoridade Tributária (AT), da informação constante dos elementos instrutórios;</t>
  </si>
  <si>
    <t>Quando aplicável, para efeito de determinação do Rendimento Médio Mensal, conforme o artigo 9.º do Decreto-Lei n.º 37/2018.</t>
  </si>
  <si>
    <t>REQUISITO PROCESSUAL (DL37/2018 art.º 4.º d) na redação atual)</t>
  </si>
  <si>
    <t>Atestado médico de incapacidade multiuso das pessoas, destinatárias das soluções habitacionais, com grau de incapacidade permanente igual ou superior a 60 %;</t>
  </si>
  <si>
    <t>P230/2018 art.º 6.º 2. b) na redação atual</t>
  </si>
  <si>
    <t>Nota de Liquidação do destinatário da solução habitacional e dos elementos do seu agregado habitacional, respeitante ao ano anterior e declaração apresentada no ano em curso (IRS);</t>
  </si>
  <si>
    <t>P230/2018 art.º 6.º 2. a) na redação atual</t>
  </si>
  <si>
    <t>Declaração a emitir pelos destinatários da solução habitacional de não detenção, da sua parte e da parte de qualquer dos elementos do agregado habitacional, de património imobiliário nos termos previstos na alínea a) do n.º 1 do artigo 7.º do Decreto-Lei n.º 37/2018 ou de património mobiliário de valor superior ao previsto na alínea e) do artigo 4.º do mesmo decreto-lei;</t>
  </si>
  <si>
    <t>4.6.</t>
  </si>
  <si>
    <t>Consentimento de cada um dos agregados e pessoas destinatários das soluções haitacionais para tratamento de dados pessoais (morada, NIF, data-de-nascimento e rendimentos)</t>
  </si>
  <si>
    <t>4.5.</t>
  </si>
  <si>
    <t>REQUISITO PROCESSUAL (DL37/2018 art.º 19 na redação atual)</t>
  </si>
  <si>
    <t>Regulamentos municipais relativos às modalidades de atribuição indicadas no ponto anterior, bem como os que tenham sido emitidos de acordo com os artigos 7.º n.º 3 e 13.º n.º 5 do Decreto-Lei n.º 37/2018, se aplicável;</t>
  </si>
  <si>
    <t>4.4.</t>
  </si>
  <si>
    <t>P230/2018 art.º 7.º 2 na redação atual</t>
  </si>
  <si>
    <t>Caso não seja possível apresentar a identificação dos agregados, indicar a modalidade que a entidade beneficiária vai adotar para atribuição das habitações, bem como o período que considera necessário para o respetivo procedimento;</t>
  </si>
  <si>
    <t>4.3.</t>
  </si>
  <si>
    <t>P230/2018 art.º 15.º 3 na redação atual</t>
  </si>
  <si>
    <t>Declaração da Câmara Municipal competente de que verificou a elegibilidade dos destinatários da solução habitacional (nos termos do n.º 2 do art.º 5.º da Portaria n.º 230/2018, na sua redação atual);</t>
  </si>
  <si>
    <t>4.2.</t>
  </si>
  <si>
    <t>Esta informação é recolhida através do formulário 1D_Agregados.xlsx. O município competente deverá reunir a informação referente a todos os agregados e pessoas destinatários de soluções habitacionais no âmbito do 1.º Direito num único ficheiro, nomeadamente, para efeito da atribuição do código sequencial.</t>
  </si>
  <si>
    <t>REQUISITO PROCESSUAL (P230/2018 art.º 7.º 1. a) na redação atual)
P230/2018 art.º 5.º 2. c) iv), na redação atual
(DL37/2018 art.º 19 na redação atual)</t>
  </si>
  <si>
    <t>Identificação do universo de pessoas e agregados habitacionais a abranger pelo solução habitacional, respetivos códigos de identificação, atribuídos pelo município, correspondência entre estes e os fogos da solução habitacional e indicação do regime de atribuição das habitações a financiar;</t>
  </si>
  <si>
    <t>4.1.</t>
  </si>
  <si>
    <t>Agregados e pessoas</t>
  </si>
  <si>
    <t>4.</t>
  </si>
  <si>
    <t>Pode ser remetido após comunicação da aprovação da candidatura.</t>
  </si>
  <si>
    <t>Identificação da conta bancária para efeito da transferência dos apoios através do IBAN e comprovativo de titularidade.</t>
  </si>
  <si>
    <t>2.8.</t>
  </si>
  <si>
    <t>Comprovativo de autorização de consulta da situação contributiva na Segurança Social</t>
  </si>
  <si>
    <t>2.7.</t>
  </si>
  <si>
    <t>2.6.</t>
  </si>
  <si>
    <t>Identificação do representante da entidade beneficiária para efeito da contratação do apoio e respetivo documento habilitante.</t>
  </si>
  <si>
    <t>2.5.</t>
  </si>
  <si>
    <t>REQUISITO PROCESSUAL
(DL37/2018 art.º 26.º c), na redaçao atua)</t>
  </si>
  <si>
    <t>Credencial Cooperativa emitida pela CASES - Cooperativa António Sérgio para a Economia Social (aplicável a cooperativas de habitação e construção)</t>
  </si>
  <si>
    <t>2.4.</t>
  </si>
  <si>
    <t>Declaração de reconhecimento do interesse público emitida pela entidade competente (aplicável a Pessoas coletivas de reconhecido interesse público)</t>
  </si>
  <si>
    <t>2.3.</t>
  </si>
  <si>
    <t>Declaração de utilidade pública ou respetivo despacho publicado no Diário da República (II Série) (aplicável a Pessoas coletivas de utilidade pública administrativa)</t>
  </si>
  <si>
    <t>2.2.</t>
  </si>
  <si>
    <t>REQUISITO PROCESSUAL
(DL37/2018 art.º 26.º c) , na redaçao atual)
P230/2018 art.º 9.º 1. b)</t>
  </si>
  <si>
    <t>Elementos de identificação da entidade (NIF, NIPC, código da certidão permanente e estatutos)</t>
  </si>
  <si>
    <t>2.1.</t>
  </si>
  <si>
    <t>Identificação da entidade beneficiária</t>
  </si>
  <si>
    <t>Dispensável quando a candidatura tenha por objeto uma solução habitacional cuja execução seja através de um único contrato de comparticipação e, se for o caso, de um único contrato de empréstimo. (DL37/2018 art.º 65.º 3.)</t>
  </si>
  <si>
    <t>REQUISITO PROCESSUAL (DL37/2018 art. 65.º na redação atual)</t>
  </si>
  <si>
    <t>Acordo de Financiamento ou de Colaboração celebrado com o IHRU e homologado de acordo com o art.º 65 do Decreto-lei n.º 37/2018, na sua redação atual.</t>
  </si>
  <si>
    <t>1.2.</t>
  </si>
  <si>
    <t>P230/2018 art. 2.º 1. e 9. na redação atual</t>
  </si>
  <si>
    <t>Enquadramento na Estratégia Local de Habitação do município competente, considerada em conformidade com as regras e os princípios do 1.º Direito pelo IHRU</t>
  </si>
  <si>
    <t>1.1.</t>
  </si>
  <si>
    <t>Antecedentes (indicativo)</t>
  </si>
  <si>
    <t>OBSERVAÇÕES</t>
  </si>
  <si>
    <t>ENQUADRAMENTO LEGAL</t>
  </si>
  <si>
    <t>N.º</t>
  </si>
  <si>
    <t>âmbito de aplicação</t>
  </si>
  <si>
    <t>Não dispensa a consulta da legislação aplicável. O IHRU poderá solicitar informações ou elementos complementares, 
de acordo com o estabelecido no art.º 6.º n.º 5 da Portaria n.º 230/2018, na sua redação atual.</t>
  </si>
  <si>
    <t>Em falta</t>
  </si>
  <si>
    <t>Entregue</t>
  </si>
  <si>
    <t>Comprovativo de autorização de consulta da situação tributária na AT, ou autorização de consulta ao IHRU (NIF 501460888)</t>
  </si>
  <si>
    <t>Logo que disponível, no limite até 90 dias após conclusão da obra ou aquisição</t>
  </si>
  <si>
    <t>Até ao 1º desembolso</t>
  </si>
  <si>
    <t>Com o assinatura do contrato</t>
  </si>
  <si>
    <t xml:space="preserve">Declara-se que a presente candidatura  cumpre os requisitos do Aviso, assim como os requisitos legais conforme Anexo 1 - Requisitos legais)
</t>
  </si>
  <si>
    <t>ANEXO II - Identificação dos fogos objeto do financiamento</t>
  </si>
  <si>
    <t>ANEXO V - Requisitos de eficiência energética</t>
  </si>
  <si>
    <t>ANEXO IV - Prestadores</t>
  </si>
  <si>
    <r>
      <t xml:space="preserve">ANEXO III - Estrutura de custos do pedido de financiamento (apenas despesas elegíveis referentes aos fogos - </t>
    </r>
    <r>
      <rPr>
        <b/>
        <sz val="12"/>
        <color rgb="FFFF0000"/>
        <rFont val="Calibri Light"/>
        <family val="2"/>
        <scheme val="major"/>
      </rPr>
      <t>valores sem IVA</t>
    </r>
    <r>
      <rPr>
        <b/>
        <sz val="12"/>
        <color theme="1"/>
        <rFont val="Calibri Light"/>
        <family val="2"/>
        <scheme val="major"/>
      </rPr>
      <t>)</t>
    </r>
  </si>
  <si>
    <t xml:space="preserve">ANEXO I  - REQUISITOS LEGAIS </t>
  </si>
  <si>
    <t>Dispensável  para as entidades beneficiárias indicadas nas alíenas a) e b) do art.º 26.º do Decreto-Lei n.º 37/2018, na sua redação atual (DGTF, Regiões Autónomas, municípios, associações de municípios, empresas públicas, entidades públicas empresariais ou institutos públicos das administrações central, regional e local.)</t>
  </si>
  <si>
    <t>ANEXO I - Requisitos Legais</t>
  </si>
  <si>
    <t>Preço de aquisição</t>
  </si>
  <si>
    <t>Tipo de contrato</t>
  </si>
  <si>
    <t>Habitação própria e permanente</t>
  </si>
  <si>
    <t>Arrendamento apoiado</t>
  </si>
  <si>
    <t>Renda condicionada</t>
  </si>
  <si>
    <t>Renda condicionada e rendas reduzidas por efeito de programas especiais.</t>
  </si>
  <si>
    <r>
      <t xml:space="preserve">Elementos de instrução </t>
    </r>
    <r>
      <rPr>
        <b/>
        <i/>
        <u/>
        <sz val="11"/>
        <color theme="1"/>
        <rFont val="Calibri Light"/>
        <family val="2"/>
        <scheme val="major"/>
      </rPr>
      <t>necessários à Formalização da Candidatura</t>
    </r>
  </si>
  <si>
    <r>
      <t xml:space="preserve">ANEXO III - Estrutura de custos do pedido de financiamento (apenas despesas elegíveis - </t>
    </r>
    <r>
      <rPr>
        <b/>
        <i/>
        <sz val="11"/>
        <color rgb="FFFF0000"/>
        <rFont val="Calibri Light"/>
        <family val="2"/>
        <scheme val="major"/>
      </rPr>
      <t>valores sem IVA</t>
    </r>
    <r>
      <rPr>
        <i/>
        <sz val="11"/>
        <color theme="1"/>
        <rFont val="Calibri Light"/>
        <family val="2"/>
        <scheme val="major"/>
      </rPr>
      <t>)</t>
    </r>
  </si>
  <si>
    <t>5) Data efetiva ou prevista do contrato de empreitada a partir de 2020-02-01?</t>
  </si>
  <si>
    <t>7.3) Confirmo que não existe cumulação de apoios, conforme requisito 5 do Aviso?</t>
  </si>
  <si>
    <t xml:space="preserve">Conclusão sobre os requisitos gerais de acesso ao PRR - </t>
  </si>
  <si>
    <t>+Formulário!D15</t>
  </si>
  <si>
    <t>+Formulário!D13</t>
  </si>
  <si>
    <t>Com a submissão da candidatura</t>
  </si>
  <si>
    <t>Minuta: DecElegibilidade.docx.</t>
  </si>
  <si>
    <t>Documentação relativa à verificação da elegibilidade dos agregados e pessoas destinários das soluções habitacionais (reunida e arquivada pelo município para efeitos de verificação processual) O seu envio ao IHRU, IP depende da prévia solicitação deste.</t>
  </si>
  <si>
    <t>4.6.1</t>
  </si>
  <si>
    <t>Minuta: DecPatrimonio_DestSHEntidades.docx.</t>
  </si>
  <si>
    <t>4.6.2</t>
  </si>
  <si>
    <t>4.6.3</t>
  </si>
  <si>
    <t>4.6.4</t>
  </si>
  <si>
    <t>Minuta: DecConsentimento.docx</t>
  </si>
  <si>
    <t>Minuta: DecObrigacoesPRR.docx</t>
  </si>
  <si>
    <t>Preenchimento do Anexo III do formulário de candidatura.</t>
  </si>
  <si>
    <t>Um ficheiro pdf para cada CRP nomeado com número do artigo matricial e fração a que respeita, conforme aplicável.</t>
  </si>
  <si>
    <t>Contrato de compra e venda, contrato promessa de compra e venda (CPCV) ou comprovativo da decisão do orgão competente da entidade beneficiária sobre a aquisição.</t>
  </si>
  <si>
    <t>Quando a candidatura inclui aquisição do terreno, indicar se este está infraestruturado ou se o pedido de financiamento inclui a infraestruturação.</t>
  </si>
  <si>
    <t>Tipo de procedimento de contratação</t>
  </si>
  <si>
    <t>No caso de obras de reabilitação já finalizadas, Certificados de Eficiência Energética dos edifícios ou frações habitacionais emitidos antes e depois das obras, que atestem uma melhoria de, pelo menos, 10 % em relação ao indicador de desempenho de Aquecimento ou de Arrefecimento.</t>
  </si>
  <si>
    <t>CR8.</t>
  </si>
  <si>
    <t>Fase</t>
  </si>
  <si>
    <t>Verificação pelo município</t>
  </si>
  <si>
    <t>Entregue e verificado pelo município</t>
  </si>
  <si>
    <t>Telefone</t>
  </si>
  <si>
    <r>
      <t xml:space="preserve">Declaração referente ao cumprimento das obrigações principais de acordo com o Aviso N.º 1-RE-CO2-i01/2021 - Anexo 2 e). </t>
    </r>
    <r>
      <rPr>
        <b/>
        <sz val="10"/>
        <color rgb="FFFF0000"/>
        <rFont val="Calibri Light"/>
        <family val="2"/>
        <scheme val="major"/>
      </rPr>
      <t>Acrescentar a questao de não cumulação de apoios, quando existem outros apoios mas não relacionados com as despesas elegíveis devem ser indicados</t>
    </r>
  </si>
  <si>
    <t>Informação sobre a intenção de recorrer, ou não, à contratação de empréstimos para a parte não comparticipada dos financiamentos</t>
  </si>
  <si>
    <t>Quando se a candidatura inclui aquisição do terreno, indicar se este está infraestruturado ou se o pedido de financiamento inclui a infraestruturação.</t>
  </si>
  <si>
    <t>Retirar</t>
  </si>
  <si>
    <t>No caso de obras de reabilitação já finalizadas, Certificados de Eficiência Energética dos edifícios ou frações habitacionais emitidos antes e depois das obras que atestem uma melhoria de, pelo menos, 10 % em relação ao indicador de desempenho de Aquecimento ou de Arrefecimento.</t>
  </si>
  <si>
    <t>Caso a entidade beneficiária seja do terceiro setor, documento que ateste que estas intervém em substituição de um município ou região autónoma</t>
  </si>
  <si>
    <t>Condições dos contratos de arrendamento e de subarrendamento a celebrar, nomeadamente quanto ao valor da renda e da caução, se aplicável</t>
  </si>
  <si>
    <t>Minutas dos contratos de arrendamento e subarrendamento a celebrar ou contratos de arrendamento e subarrendamento celebrados</t>
  </si>
  <si>
    <t>NQ e CO - Para operações com custos elegíveis superiores a 1.000 euros/m2</t>
  </si>
  <si>
    <t>6) Foi contratado o projecto ou a empreitada (requisito 4 do Aviso)?</t>
  </si>
  <si>
    <t>7.3) Confirmo que não existe cumulação dos apoios, conforme requisito 5 do Aviso?</t>
  </si>
  <si>
    <t xml:space="preserve">Empreitadas
(apenas elegível para contratos de empreiatada celebrados a partir de 2020-02-01)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</si>
</sst>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  <numFmt numFmtId="166" formatCode="#,##0\ &quot;€&quot;"/>
    <numFmt numFmtId="167" formatCode="yyyy/mm/dd;@"/>
    <numFmt numFmtId="168" formatCode="0.0"/>
    <numFmt numFmtId="169" formatCode="0_ ;\-0\ "/>
    <numFmt numFmtId="170" formatCode="#.##0.00\ &quot;€&quot;;\-#.##0.00\ &quot;€&quot;"/>
    <numFmt numFmtId="171" formatCode="####\-###"/>
  </numFmts>
  <fonts count="158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indexed="8"/>
      <name val="MS Sans Serif"/>
    </font>
    <font>
      <b/>
      <sz val="10"/>
      <color indexed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u/>
      <sz val="11"/>
      <color theme="10"/>
      <name val="Calibri Light"/>
      <family val="2"/>
    </font>
    <font>
      <sz val="10"/>
      <color rgb="FF0070C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theme="1"/>
      <name val="Calibri Light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9"/>
      <color theme="1" tint="0.34998626667073579"/>
      <name val="Calibri Light"/>
      <family val="2"/>
      <scheme val="major"/>
    </font>
    <font>
      <b/>
      <sz val="12"/>
      <color theme="1"/>
      <name val="Calibri Light"/>
      <family val="2"/>
    </font>
    <font>
      <sz val="8"/>
      <color theme="1"/>
      <name val="Calibri Light"/>
      <family val="2"/>
    </font>
    <font>
      <b/>
      <sz val="12"/>
      <color rgb="FF0070C0"/>
      <name val="Calibri Light"/>
      <family val="2"/>
    </font>
    <font>
      <b/>
      <sz val="14"/>
      <color rgb="FF0070C0"/>
      <name val="Calibri Light"/>
      <family val="2"/>
    </font>
    <font>
      <sz val="12"/>
      <color rgb="FF333333"/>
      <name val="Calibri Light"/>
      <family val="2"/>
    </font>
    <font>
      <b/>
      <sz val="12"/>
      <color rgb="FF333333"/>
      <name val="Calibri Light"/>
      <family val="2"/>
    </font>
    <font>
      <b/>
      <sz val="16"/>
      <color rgb="FF333333"/>
      <name val="Calibri Light"/>
      <family val="2"/>
    </font>
    <font>
      <sz val="10"/>
      <color rgb="FF333333"/>
      <name val="Calibri Light"/>
      <family val="2"/>
    </font>
    <font>
      <sz val="11"/>
      <color rgb="FF0070C0"/>
      <name val="Calibri Light"/>
      <family val="2"/>
    </font>
    <font>
      <sz val="10"/>
      <color rgb="FF0070C0"/>
      <name val="Calibri Light"/>
      <family val="2"/>
    </font>
    <font>
      <sz val="8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 Light"/>
      <family val="2"/>
    </font>
    <font>
      <i/>
      <sz val="10"/>
      <color theme="1"/>
      <name val="Calibri Light"/>
      <family val="2"/>
    </font>
    <font>
      <i/>
      <u/>
      <sz val="10"/>
      <color theme="10"/>
      <name val="Calibri Light"/>
      <family val="2"/>
    </font>
    <font>
      <sz val="10"/>
      <color indexed="8"/>
      <name val="MS Sans Serif"/>
      <family val="2"/>
    </font>
    <font>
      <sz val="5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 tint="0.34998626667073579"/>
      <name val="Calibri Light"/>
      <family val="2"/>
      <scheme val="major"/>
    </font>
    <font>
      <sz val="12"/>
      <name val="Calibri Light"/>
      <family val="2"/>
    </font>
    <font>
      <sz val="24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sz val="12"/>
      <name val="Calibri Light"/>
      <family val="2"/>
    </font>
    <font>
      <b/>
      <sz val="9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4"/>
      <name val="Wingdings"/>
      <charset val="2"/>
    </font>
    <font>
      <sz val="11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 Light"/>
      <family val="2"/>
      <scheme val="major"/>
    </font>
    <font>
      <sz val="5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1"/>
      <color theme="1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rgb="FF0070C0"/>
      <name val="Calibri Light"/>
      <family val="2"/>
    </font>
    <font>
      <sz val="12"/>
      <color theme="1"/>
      <name val="Calibri Light"/>
      <family val="2"/>
    </font>
    <font>
      <sz val="11"/>
      <color theme="1"/>
      <name val="Wingdings"/>
      <charset val="2"/>
    </font>
    <font>
      <i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2"/>
      <color theme="1"/>
      <name val="Calibri Light"/>
      <family val="2"/>
    </font>
    <font>
      <sz val="2"/>
      <color theme="1"/>
      <name val="Calibri"/>
      <family val="2"/>
      <scheme val="minor"/>
    </font>
    <font>
      <i/>
      <u/>
      <sz val="10"/>
      <color theme="1"/>
      <name val="Calibri Light"/>
      <family val="2"/>
    </font>
    <font>
      <sz val="2"/>
      <color theme="1"/>
      <name val="Wingdings"/>
      <charset val="2"/>
    </font>
    <font>
      <b/>
      <sz val="2"/>
      <color theme="1"/>
      <name val="Calibri Light"/>
      <family val="2"/>
    </font>
    <font>
      <sz val="11"/>
      <color theme="1"/>
      <name val="Calibri"/>
      <family val="2"/>
    </font>
    <font>
      <sz val="2"/>
      <color theme="1"/>
      <name val="Calibri"/>
      <family val="2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vertAlign val="subscript"/>
      <sz val="10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7"/>
      <color rgb="FFF7CAAC"/>
      <name val="Times New Roman"/>
      <family val="1"/>
    </font>
    <font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4"/>
      <color rgb="FFC00000"/>
      <name val="Calibri Light"/>
      <family val="2"/>
    </font>
    <font>
      <sz val="7"/>
      <color rgb="FFC00000"/>
      <name val="Times New Roman"/>
      <family val="1"/>
    </font>
    <font>
      <i/>
      <sz val="11"/>
      <color rgb="FFFF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sz val="10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 Light"/>
      <family val="2"/>
      <scheme val="major"/>
    </font>
    <font>
      <i/>
      <sz val="11"/>
      <color theme="4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9"/>
      <name val="Calibri Light"/>
      <family val="2"/>
      <scheme val="major"/>
    </font>
    <font>
      <sz val="7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</font>
    <font>
      <i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2"/>
      <name val="Calibri Light"/>
      <family val="2"/>
      <scheme val="major"/>
    </font>
    <font>
      <b/>
      <sz val="2"/>
      <name val="Calibri Light"/>
      <family val="2"/>
      <scheme val="major"/>
    </font>
    <font>
      <sz val="14"/>
      <name val="Calibri Light"/>
      <family val="2"/>
      <scheme val="major"/>
    </font>
    <font>
      <i/>
      <sz val="2"/>
      <name val="Calibri Light"/>
      <family val="2"/>
      <scheme val="major"/>
    </font>
    <font>
      <sz val="40"/>
      <name val="Calibri Light"/>
      <family val="2"/>
      <scheme val="major"/>
    </font>
    <font>
      <i/>
      <sz val="40"/>
      <name val="Calibri Light"/>
      <family val="2"/>
      <scheme val="major"/>
    </font>
    <font>
      <b/>
      <sz val="40"/>
      <name val="Calibri Light"/>
      <family val="2"/>
      <scheme val="major"/>
    </font>
    <font>
      <sz val="10"/>
      <name val="Calibri Light"/>
      <family val="2"/>
    </font>
    <font>
      <b/>
      <i/>
      <sz val="13"/>
      <color theme="1"/>
      <name val="Calibri Light"/>
      <family val="2"/>
      <scheme val="major"/>
    </font>
    <font>
      <b/>
      <i/>
      <u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88">
    <border>
      <left/>
      <right/>
      <top/>
      <bottom/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8" fillId="3" borderId="1">
      <alignment vertical="top" wrapText="1"/>
    </xf>
    <xf numFmtId="0" fontId="8" fillId="2" borderId="1">
      <alignment vertical="top" wrapText="1"/>
    </xf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40" fillId="0" borderId="0"/>
    <xf numFmtId="0" fontId="41" fillId="0" borderId="0"/>
    <xf numFmtId="0" fontId="5" fillId="0" borderId="0"/>
    <xf numFmtId="16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44" fillId="0" borderId="0"/>
    <xf numFmtId="44" fontId="67" fillId="0" borderId="0" applyFont="0" applyFill="0" applyBorder="0" applyAlignment="0" applyProtection="0"/>
    <xf numFmtId="0" fontId="67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8" fillId="0" borderId="0"/>
    <xf numFmtId="44" fontId="6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1" fillId="0" borderId="0"/>
    <xf numFmtId="0" fontId="88" fillId="0" borderId="0"/>
    <xf numFmtId="44" fontId="17" fillId="0" borderId="0" applyFont="0" applyFill="0" applyBorder="0" applyAlignment="0" applyProtection="0"/>
  </cellStyleXfs>
  <cellXfs count="670">
    <xf numFmtId="0" fontId="0" fillId="0" borderId="0" xfId="0"/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7" fillId="0" borderId="0" xfId="0" applyFont="1" applyProtection="1">
      <protection hidden="1"/>
    </xf>
    <xf numFmtId="0" fontId="43" fillId="0" borderId="0" xfId="0" applyFont="1" applyAlignment="1">
      <alignment vertical="top"/>
    </xf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1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5" fillId="0" borderId="0" xfId="12" applyFont="1"/>
    <xf numFmtId="0" fontId="5" fillId="0" borderId="0" xfId="12" applyFont="1" applyAlignment="1">
      <alignment horizontal="right"/>
    </xf>
    <xf numFmtId="0" fontId="28" fillId="0" borderId="0" xfId="9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left" vertical="center"/>
      <protection hidden="1"/>
    </xf>
    <xf numFmtId="0" fontId="47" fillId="15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0" fontId="32" fillId="0" borderId="0" xfId="0" applyNumberFormat="1" applyFont="1" applyFill="1" applyBorder="1" applyAlignment="1">
      <alignment horizontal="center" vertical="center" wrapText="1"/>
    </xf>
    <xf numFmtId="9" fontId="42" fillId="0" borderId="0" xfId="0" applyNumberFormat="1" applyFont="1" applyFill="1" applyBorder="1" applyAlignment="1">
      <alignment horizontal="center" vertical="center" wrapText="1"/>
    </xf>
    <xf numFmtId="9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justify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24" fillId="0" borderId="0" xfId="12" applyFont="1" applyAlignment="1">
      <alignment horizontal="right" vertical="top"/>
    </xf>
    <xf numFmtId="0" fontId="53" fillId="0" borderId="0" xfId="0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5" fillId="0" borderId="30" xfId="12" applyFont="1" applyBorder="1" applyAlignment="1">
      <alignment horizontal="right" vertical="center" wrapText="1"/>
    </xf>
    <xf numFmtId="0" fontId="5" fillId="0" borderId="30" xfId="12" applyFont="1" applyBorder="1" applyAlignment="1">
      <alignment horizontal="right" vertical="center"/>
    </xf>
    <xf numFmtId="0" fontId="5" fillId="0" borderId="30" xfId="12" applyFont="1" applyFill="1" applyBorder="1" applyAlignment="1">
      <alignment horizontal="right" vertical="center"/>
    </xf>
    <xf numFmtId="0" fontId="49" fillId="0" borderId="30" xfId="12" applyFont="1" applyBorder="1" applyAlignment="1">
      <alignment horizontal="right" vertical="center"/>
    </xf>
    <xf numFmtId="0" fontId="24" fillId="0" borderId="30" xfId="12" applyFont="1" applyBorder="1" applyAlignment="1">
      <alignment horizontal="right" vertical="center"/>
    </xf>
    <xf numFmtId="0" fontId="58" fillId="0" borderId="20" xfId="12" applyFont="1" applyBorder="1" applyAlignment="1">
      <alignment horizontal="center" vertical="center" wrapText="1"/>
    </xf>
    <xf numFmtId="9" fontId="57" fillId="0" borderId="20" xfId="12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/>
    </xf>
    <xf numFmtId="0" fontId="61" fillId="0" borderId="0" xfId="0" applyFont="1" applyFill="1" applyBorder="1"/>
    <xf numFmtId="0" fontId="59" fillId="0" borderId="0" xfId="28" applyFont="1" applyFill="1" applyBorder="1" applyAlignment="1">
      <alignment vertical="top"/>
    </xf>
    <xf numFmtId="0" fontId="18" fillId="0" borderId="0" xfId="28" applyFont="1" applyFill="1" applyBorder="1"/>
    <xf numFmtId="0" fontId="60" fillId="0" borderId="0" xfId="2" applyFont="1" applyFill="1" applyBorder="1"/>
    <xf numFmtId="0" fontId="62" fillId="0" borderId="0" xfId="28" applyFont="1" applyFill="1" applyBorder="1" applyAlignment="1">
      <alignment vertical="top" wrapText="1"/>
    </xf>
    <xf numFmtId="0" fontId="62" fillId="0" borderId="0" xfId="15" applyNumberFormat="1" applyFont="1" applyFill="1" applyBorder="1" applyAlignment="1">
      <alignment horizontal="center" vertical="top" wrapText="1"/>
    </xf>
    <xf numFmtId="1" fontId="59" fillId="0" borderId="0" xfId="28" applyNumberFormat="1" applyFont="1" applyFill="1" applyBorder="1" applyAlignment="1">
      <alignment horizontal="right" vertical="top"/>
    </xf>
    <xf numFmtId="49" fontId="59" fillId="0" borderId="0" xfId="28" applyNumberFormat="1" applyFont="1" applyFill="1" applyBorder="1" applyAlignment="1">
      <alignment horizontal="left" vertical="top"/>
    </xf>
    <xf numFmtId="0" fontId="59" fillId="0" borderId="0" xfId="16" applyFont="1" applyFill="1" applyBorder="1" applyAlignment="1">
      <alignment vertical="top"/>
    </xf>
    <xf numFmtId="0" fontId="18" fillId="0" borderId="0" xfId="15" applyFont="1" applyFill="1" applyBorder="1"/>
    <xf numFmtId="0" fontId="63" fillId="0" borderId="0" xfId="28" applyFont="1" applyFill="1" applyBorder="1" applyAlignment="1">
      <alignment vertical="top"/>
    </xf>
    <xf numFmtId="0" fontId="42" fillId="0" borderId="30" xfId="12" applyFont="1" applyFill="1" applyBorder="1" applyAlignment="1">
      <alignment horizontal="right" wrapText="1"/>
    </xf>
    <xf numFmtId="0" fontId="42" fillId="0" borderId="31" xfId="12" applyFont="1" applyFill="1" applyBorder="1" applyAlignment="1">
      <alignment horizontal="right" wrapText="1"/>
    </xf>
    <xf numFmtId="0" fontId="4" fillId="0" borderId="34" xfId="12" applyFont="1" applyBorder="1" applyAlignment="1">
      <alignment horizontal="right" vertical="center" wrapText="1"/>
    </xf>
    <xf numFmtId="0" fontId="64" fillId="0" borderId="0" xfId="12" applyFont="1" applyAlignment="1">
      <alignment horizontal="left"/>
    </xf>
    <xf numFmtId="0" fontId="65" fillId="0" borderId="0" xfId="12" applyFont="1" applyAlignment="1">
      <alignment horizontal="left"/>
    </xf>
    <xf numFmtId="165" fontId="51" fillId="0" borderId="20" xfId="12" applyNumberFormat="1" applyFont="1" applyFill="1" applyBorder="1" applyAlignment="1">
      <alignment horizontal="center" vertical="center"/>
    </xf>
    <xf numFmtId="165" fontId="52" fillId="0" borderId="20" xfId="12" applyNumberFormat="1" applyFont="1" applyFill="1" applyBorder="1" applyAlignment="1">
      <alignment horizontal="center"/>
    </xf>
    <xf numFmtId="165" fontId="58" fillId="0" borderId="20" xfId="12" applyNumberFormat="1" applyFont="1" applyBorder="1" applyAlignment="1">
      <alignment horizontal="center"/>
    </xf>
    <xf numFmtId="165" fontId="58" fillId="0" borderId="23" xfId="12" applyNumberFormat="1" applyFont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36" fillId="17" borderId="33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49" fontId="30" fillId="4" borderId="0" xfId="0" applyNumberFormat="1" applyFont="1" applyFill="1" applyBorder="1" applyAlignment="1" applyProtection="1">
      <protection locked="0"/>
    </xf>
    <xf numFmtId="0" fontId="27" fillId="4" borderId="0" xfId="0" applyFont="1" applyFill="1" applyAlignment="1" applyProtection="1">
      <alignment horizontal="right" vertical="center"/>
      <protection hidden="1"/>
    </xf>
    <xf numFmtId="0" fontId="68" fillId="4" borderId="0" xfId="0" applyFont="1" applyFill="1" applyProtection="1">
      <protection hidden="1"/>
    </xf>
    <xf numFmtId="0" fontId="68" fillId="4" borderId="0" xfId="0" applyFont="1" applyFill="1" applyAlignment="1" applyProtection="1">
      <alignment horizontal="right"/>
      <protection hidden="1"/>
    </xf>
    <xf numFmtId="0" fontId="70" fillId="4" borderId="0" xfId="0" applyNumberFormat="1" applyFont="1" applyFill="1" applyBorder="1" applyAlignment="1" applyProtection="1">
      <alignment horizontal="left" vertical="center"/>
      <protection locked="0"/>
    </xf>
    <xf numFmtId="0" fontId="69" fillId="4" borderId="0" xfId="0" applyFont="1" applyFill="1" applyBorder="1" applyProtection="1">
      <protection hidden="1"/>
    </xf>
    <xf numFmtId="167" fontId="69" fillId="4" borderId="0" xfId="0" applyNumberFormat="1" applyFont="1" applyFill="1" applyBorder="1" applyProtection="1">
      <protection hidden="1"/>
    </xf>
    <xf numFmtId="0" fontId="68" fillId="0" borderId="0" xfId="0" applyFont="1" applyProtection="1">
      <protection hidden="1"/>
    </xf>
    <xf numFmtId="0" fontId="70" fillId="4" borderId="0" xfId="0" applyFont="1" applyFill="1" applyAlignment="1" applyProtection="1">
      <alignment horizontal="left" vertical="center"/>
      <protection hidden="1"/>
    </xf>
    <xf numFmtId="0" fontId="70" fillId="0" borderId="0" xfId="0" applyFont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center"/>
      <protection hidden="1"/>
    </xf>
    <xf numFmtId="2" fontId="11" fillId="0" borderId="0" xfId="6" applyNumberFormat="1" applyFont="1" applyFill="1" applyBorder="1" applyAlignment="1">
      <alignment horizontal="center" vertical="center" wrapText="1"/>
    </xf>
    <xf numFmtId="2" fontId="12" fillId="0" borderId="0" xfId="5" applyNumberFormat="1" applyFont="1" applyFill="1" applyBorder="1" applyAlignment="1">
      <alignment horizontal="center" vertical="center" wrapText="1"/>
    </xf>
    <xf numFmtId="2" fontId="12" fillId="0" borderId="0" xfId="6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Protection="1">
      <protection hidden="1"/>
    </xf>
    <xf numFmtId="0" fontId="27" fillId="0" borderId="0" xfId="0" applyFont="1"/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7" fillId="4" borderId="0" xfId="0" applyFont="1" applyFill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2" fontId="28" fillId="0" borderId="0" xfId="5" applyNumberFormat="1" applyFont="1" applyFill="1" applyBorder="1" applyAlignment="1">
      <alignment horizontal="center" vertical="center" wrapText="1"/>
    </xf>
    <xf numFmtId="2" fontId="28" fillId="0" borderId="0" xfId="6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2" fontId="11" fillId="14" borderId="0" xfId="6" applyNumberFormat="1" applyFont="1" applyFill="1" applyBorder="1" applyAlignment="1">
      <alignment horizontal="center" vertical="center" wrapText="1"/>
    </xf>
    <xf numFmtId="2" fontId="14" fillId="0" borderId="0" xfId="6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28" fillId="0" borderId="0" xfId="26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26" applyFont="1" applyFill="1" applyBorder="1" applyAlignment="1">
      <alignment horizontal="center" vertical="center" wrapText="1"/>
    </xf>
    <xf numFmtId="2" fontId="14" fillId="13" borderId="0" xfId="5" applyNumberFormat="1" applyFont="1" applyFill="1" applyBorder="1" applyAlignment="1">
      <alignment horizontal="center" vertical="center" wrapText="1"/>
    </xf>
    <xf numFmtId="0" fontId="11" fillId="13" borderId="0" xfId="6" applyNumberFormat="1" applyFont="1" applyFill="1" applyBorder="1" applyAlignment="1">
      <alignment horizontal="center" vertical="center" wrapText="1"/>
    </xf>
    <xf numFmtId="2" fontId="46" fillId="14" borderId="0" xfId="6" applyNumberFormat="1" applyFont="1" applyFill="1" applyBorder="1" applyAlignment="1">
      <alignment horizontal="center" vertical="center" wrapText="1"/>
    </xf>
    <xf numFmtId="2" fontId="10" fillId="16" borderId="0" xfId="5" applyNumberFormat="1" applyFont="1" applyFill="1" applyBorder="1" applyAlignment="1">
      <alignment horizontal="center" vertical="center" wrapText="1"/>
    </xf>
    <xf numFmtId="2" fontId="11" fillId="16" borderId="0" xfId="6" applyNumberFormat="1" applyFont="1" applyFill="1" applyBorder="1" applyAlignment="1">
      <alignment horizontal="center" vertical="center" wrapText="1"/>
    </xf>
    <xf numFmtId="0" fontId="26" fillId="0" borderId="0" xfId="5" applyNumberFormat="1" applyFont="1" applyFill="1" applyBorder="1" applyAlignment="1">
      <alignment horizontal="center" vertical="center" wrapText="1"/>
    </xf>
    <xf numFmtId="0" fontId="26" fillId="0" borderId="0" xfId="6" applyNumberFormat="1" applyFont="1" applyFill="1" applyBorder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right" vertical="center" wrapText="1"/>
    </xf>
    <xf numFmtId="165" fontId="29" fillId="0" borderId="0" xfId="0" applyNumberFormat="1" applyFont="1" applyFill="1" applyBorder="1" applyAlignment="1">
      <alignment horizontal="right" vertical="center" wrapText="1"/>
    </xf>
    <xf numFmtId="0" fontId="68" fillId="4" borderId="0" xfId="0" applyFont="1" applyFill="1" applyBorder="1" applyProtection="1">
      <protection hidden="1"/>
    </xf>
    <xf numFmtId="1" fontId="12" fillId="0" borderId="0" xfId="5" applyNumberFormat="1" applyFont="1" applyFill="1" applyBorder="1" applyAlignment="1">
      <alignment horizontal="center" vertical="center" wrapText="1"/>
    </xf>
    <xf numFmtId="1" fontId="12" fillId="0" borderId="0" xfId="6" applyNumberFormat="1" applyFont="1" applyFill="1" applyBorder="1" applyAlignment="1">
      <alignment horizontal="center" vertical="center" wrapText="1"/>
    </xf>
    <xf numFmtId="0" fontId="28" fillId="0" borderId="0" xfId="26" applyFont="1" applyBorder="1" applyAlignment="1">
      <alignment horizontal="center" vertical="center" wrapText="1"/>
    </xf>
    <xf numFmtId="1" fontId="71" fillId="0" borderId="0" xfId="0" applyNumberFormat="1" applyFont="1" applyBorder="1" applyAlignment="1">
      <alignment horizontal="center" vertical="center" wrapText="1"/>
    </xf>
    <xf numFmtId="1" fontId="72" fillId="0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9" fillId="4" borderId="0" xfId="0" applyFont="1" applyFill="1" applyBorder="1" applyAlignment="1" applyProtection="1">
      <protection hidden="1"/>
    </xf>
    <xf numFmtId="0" fontId="73" fillId="0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48" fillId="5" borderId="0" xfId="0" applyNumberFormat="1" applyFont="1" applyFill="1" applyBorder="1" applyAlignment="1" applyProtection="1">
      <alignment horizontal="left" vertical="center"/>
      <protection hidden="1"/>
    </xf>
    <xf numFmtId="165" fontId="5" fillId="12" borderId="21" xfId="12" applyNumberFormat="1" applyFont="1" applyFill="1" applyBorder="1" applyAlignment="1" applyProtection="1">
      <alignment horizontal="center" vertical="center"/>
      <protection locked="0"/>
    </xf>
    <xf numFmtId="0" fontId="5" fillId="12" borderId="20" xfId="12" applyFont="1" applyFill="1" applyBorder="1" applyAlignment="1" applyProtection="1">
      <alignment horizontal="center" vertical="center"/>
      <protection locked="0"/>
    </xf>
    <xf numFmtId="165" fontId="5" fillId="12" borderId="20" xfId="12" applyNumberFormat="1" applyFont="1" applyFill="1" applyBorder="1" applyAlignment="1" applyProtection="1">
      <alignment horizontal="center" vertical="center"/>
      <protection locked="0"/>
    </xf>
    <xf numFmtId="9" fontId="5" fillId="12" borderId="20" xfId="13" applyFont="1" applyFill="1" applyBorder="1" applyAlignment="1" applyProtection="1">
      <alignment horizontal="center" vertical="center"/>
      <protection locked="0"/>
    </xf>
    <xf numFmtId="10" fontId="5" fillId="0" borderId="20" xfId="13" applyNumberFormat="1" applyFont="1" applyFill="1" applyBorder="1" applyAlignment="1" applyProtection="1">
      <alignment horizontal="center" vertical="center"/>
      <protection locked="0"/>
    </xf>
    <xf numFmtId="0" fontId="75" fillId="0" borderId="0" xfId="0" applyNumberFormat="1" applyFont="1" applyFill="1" applyBorder="1" applyAlignment="1" applyProtection="1">
      <alignment horizontal="center" vertical="center" wrapText="1"/>
    </xf>
    <xf numFmtId="0" fontId="76" fillId="0" borderId="0" xfId="0" applyNumberFormat="1" applyFont="1" applyFill="1" applyBorder="1" applyAlignment="1" applyProtection="1">
      <alignment horizontal="center" vertical="center" wrapText="1"/>
    </xf>
    <xf numFmtId="0" fontId="77" fillId="0" borderId="0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center" vertical="center" wrapText="1"/>
    </xf>
    <xf numFmtId="0" fontId="65" fillId="0" borderId="22" xfId="12" applyFont="1" applyBorder="1" applyAlignment="1">
      <alignment horizontal="left"/>
    </xf>
    <xf numFmtId="0" fontId="5" fillId="0" borderId="0" xfId="12" applyFont="1" applyBorder="1"/>
    <xf numFmtId="0" fontId="66" fillId="0" borderId="22" xfId="14" applyFont="1" applyFill="1" applyBorder="1" applyAlignment="1" applyProtection="1">
      <alignment horizontal="left" vertical="center"/>
      <protection locked="0"/>
    </xf>
    <xf numFmtId="0" fontId="66" fillId="0" borderId="22" xfId="2" applyFont="1" applyBorder="1" applyAlignment="1" applyProtection="1">
      <alignment horizontal="left" vertical="center"/>
      <protection locked="0"/>
    </xf>
    <xf numFmtId="0" fontId="42" fillId="0" borderId="0" xfId="12" applyFont="1" applyBorder="1" applyAlignment="1">
      <alignment horizontal="center" vertical="center"/>
    </xf>
    <xf numFmtId="0" fontId="9" fillId="0" borderId="0" xfId="2"/>
    <xf numFmtId="0" fontId="81" fillId="0" borderId="0" xfId="46"/>
    <xf numFmtId="1" fontId="83" fillId="8" borderId="9" xfId="46" applyNumberFormat="1" applyFont="1" applyFill="1" applyBorder="1" applyAlignment="1">
      <alignment horizontal="right" vertical="top"/>
    </xf>
    <xf numFmtId="49" fontId="83" fillId="8" borderId="9" xfId="46" applyNumberFormat="1" applyFont="1" applyFill="1" applyBorder="1" applyAlignment="1">
      <alignment horizontal="left" vertical="top"/>
    </xf>
    <xf numFmtId="1" fontId="83" fillId="9" borderId="9" xfId="46" applyNumberFormat="1" applyFont="1" applyFill="1" applyBorder="1" applyAlignment="1">
      <alignment horizontal="right" vertical="top"/>
    </xf>
    <xf numFmtId="49" fontId="83" fillId="9" borderId="9" xfId="46" applyNumberFormat="1" applyFont="1" applyFill="1" applyBorder="1" applyAlignment="1">
      <alignment horizontal="left" vertical="top"/>
    </xf>
    <xf numFmtId="0" fontId="83" fillId="0" borderId="0" xfId="46" applyFont="1" applyAlignment="1">
      <alignment vertical="top"/>
    </xf>
    <xf numFmtId="0" fontId="85" fillId="0" borderId="0" xfId="46" applyFont="1" applyAlignment="1">
      <alignment vertical="top"/>
    </xf>
    <xf numFmtId="0" fontId="9" fillId="0" borderId="0" xfId="2" applyAlignment="1">
      <alignment vertical="top"/>
    </xf>
    <xf numFmtId="0" fontId="86" fillId="0" borderId="19" xfId="0" applyFont="1" applyFill="1" applyBorder="1" applyAlignment="1" applyProtection="1">
      <alignment horizontal="center" vertical="center" wrapText="1"/>
      <protection hidden="1"/>
    </xf>
    <xf numFmtId="0" fontId="86" fillId="0" borderId="18" xfId="0" applyFont="1" applyFill="1" applyBorder="1" applyAlignment="1" applyProtection="1">
      <alignment horizontal="center" vertical="center" wrapText="1"/>
      <protection hidden="1"/>
    </xf>
    <xf numFmtId="0" fontId="87" fillId="0" borderId="0" xfId="0" applyFont="1" applyFill="1" applyBorder="1" applyAlignment="1">
      <alignment horizontal="center" vertical="center" wrapText="1"/>
    </xf>
    <xf numFmtId="0" fontId="88" fillId="0" borderId="0" xfId="47"/>
    <xf numFmtId="2" fontId="90" fillId="8" borderId="9" xfId="47" applyNumberFormat="1" applyFont="1" applyFill="1" applyBorder="1" applyAlignment="1">
      <alignment horizontal="right" vertical="top"/>
    </xf>
    <xf numFmtId="1" fontId="90" fillId="8" borderId="9" xfId="47" applyNumberFormat="1" applyFont="1" applyFill="1" applyBorder="1" applyAlignment="1">
      <alignment horizontal="right" vertical="top"/>
    </xf>
    <xf numFmtId="49" fontId="90" fillId="8" borderId="9" xfId="47" applyNumberFormat="1" applyFont="1" applyFill="1" applyBorder="1" applyAlignment="1">
      <alignment horizontal="left" vertical="top"/>
    </xf>
    <xf numFmtId="2" fontId="90" fillId="9" borderId="9" xfId="47" applyNumberFormat="1" applyFont="1" applyFill="1" applyBorder="1" applyAlignment="1">
      <alignment horizontal="right" vertical="top"/>
    </xf>
    <xf numFmtId="1" fontId="90" fillId="9" borderId="9" xfId="47" applyNumberFormat="1" applyFont="1" applyFill="1" applyBorder="1" applyAlignment="1">
      <alignment horizontal="right" vertical="top"/>
    </xf>
    <xf numFmtId="49" fontId="90" fillId="9" borderId="9" xfId="47" applyNumberFormat="1" applyFont="1" applyFill="1" applyBorder="1" applyAlignment="1">
      <alignment horizontal="left" vertical="top"/>
    </xf>
    <xf numFmtId="0" fontId="90" fillId="0" borderId="0" xfId="47" applyFont="1" applyAlignment="1">
      <alignment vertical="top"/>
    </xf>
    <xf numFmtId="0" fontId="92" fillId="0" borderId="0" xfId="47" applyFont="1" applyAlignment="1">
      <alignment vertical="top"/>
    </xf>
    <xf numFmtId="0" fontId="93" fillId="0" borderId="0" xfId="0" applyFont="1"/>
    <xf numFmtId="38" fontId="93" fillId="0" borderId="38" xfId="0" applyNumberFormat="1" applyFont="1" applyBorder="1"/>
    <xf numFmtId="38" fontId="93" fillId="0" borderId="27" xfId="0" applyNumberFormat="1" applyFont="1" applyBorder="1"/>
    <xf numFmtId="49" fontId="94" fillId="10" borderId="27" xfId="0" quotePrefix="1" applyNumberFormat="1" applyFont="1" applyFill="1" applyBorder="1" applyAlignment="1">
      <alignment horizontal="center" vertical="center"/>
    </xf>
    <xf numFmtId="38" fontId="93" fillId="10" borderId="27" xfId="0" applyNumberFormat="1" applyFont="1" applyFill="1" applyBorder="1"/>
    <xf numFmtId="40" fontId="93" fillId="10" borderId="27" xfId="0" applyNumberFormat="1" applyFont="1" applyFill="1" applyBorder="1"/>
    <xf numFmtId="0" fontId="93" fillId="0" borderId="37" xfId="0" applyFont="1" applyBorder="1"/>
    <xf numFmtId="38" fontId="93" fillId="0" borderId="10" xfId="0" applyNumberFormat="1" applyFont="1" applyBorder="1"/>
    <xf numFmtId="38" fontId="93" fillId="0" borderId="14" xfId="0" applyNumberFormat="1" applyFont="1" applyBorder="1"/>
    <xf numFmtId="49" fontId="94" fillId="0" borderId="14" xfId="0" quotePrefix="1" applyNumberFormat="1" applyFont="1" applyBorder="1" applyAlignment="1">
      <alignment horizontal="center" vertical="center"/>
    </xf>
    <xf numFmtId="0" fontId="93" fillId="0" borderId="25" xfId="0" applyFont="1" applyBorder="1"/>
    <xf numFmtId="38" fontId="93" fillId="0" borderId="39" xfId="0" applyNumberFormat="1" applyFont="1" applyBorder="1"/>
    <xf numFmtId="38" fontId="93" fillId="0" borderId="29" xfId="0" applyNumberFormat="1" applyFont="1" applyBorder="1"/>
    <xf numFmtId="49" fontId="94" fillId="0" borderId="29" xfId="0" quotePrefix="1" applyNumberFormat="1" applyFont="1" applyBorder="1" applyAlignment="1">
      <alignment horizontal="center" vertical="center"/>
    </xf>
    <xf numFmtId="38" fontId="93" fillId="10" borderId="29" xfId="0" applyNumberFormat="1" applyFont="1" applyFill="1" applyBorder="1" applyAlignment="1">
      <alignment horizontal="center"/>
    </xf>
    <xf numFmtId="40" fontId="93" fillId="10" borderId="29" xfId="0" applyNumberFormat="1" applyFont="1" applyFill="1" applyBorder="1" applyAlignment="1">
      <alignment horizontal="center"/>
    </xf>
    <xf numFmtId="0" fontId="93" fillId="0" borderId="24" xfId="0" applyFont="1" applyBorder="1"/>
    <xf numFmtId="0" fontId="93" fillId="0" borderId="38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93" fillId="10" borderId="27" xfId="0" applyFont="1" applyFill="1" applyBorder="1"/>
    <xf numFmtId="38" fontId="93" fillId="6" borderId="14" xfId="0" applyNumberFormat="1" applyFont="1" applyFill="1" applyBorder="1"/>
    <xf numFmtId="40" fontId="93" fillId="0" borderId="14" xfId="0" applyNumberFormat="1" applyFont="1" applyBorder="1"/>
    <xf numFmtId="0" fontId="0" fillId="10" borderId="0" xfId="0" applyFill="1"/>
    <xf numFmtId="0" fontId="27" fillId="4" borderId="0" xfId="0" applyFont="1" applyFill="1" applyAlignment="1" applyProtection="1">
      <alignment horizontal="right" vertical="top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56" fillId="0" borderId="0" xfId="0" applyFont="1" applyAlignment="1">
      <alignment horizontal="left" vertical="top" wrapText="1"/>
    </xf>
    <xf numFmtId="0" fontId="70" fillId="5" borderId="0" xfId="0" applyNumberFormat="1" applyFont="1" applyFill="1" applyBorder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left"/>
      <protection hidden="1"/>
    </xf>
    <xf numFmtId="0" fontId="27" fillId="0" borderId="0" xfId="0" applyFont="1" applyAlignment="1">
      <alignment horizontal="center" vertical="center"/>
    </xf>
    <xf numFmtId="0" fontId="27" fillId="0" borderId="0" xfId="0" applyFont="1" applyBorder="1"/>
    <xf numFmtId="0" fontId="33" fillId="0" borderId="0" xfId="0" applyFont="1"/>
    <xf numFmtId="0" fontId="80" fillId="0" borderId="0" xfId="0" applyFont="1" applyAlignment="1">
      <alignment horizontal="left"/>
    </xf>
    <xf numFmtId="0" fontId="27" fillId="0" borderId="0" xfId="0" applyFont="1" applyFill="1" applyBorder="1" applyAlignment="1" applyProtection="1">
      <alignment horizontal="left" vertical="top"/>
      <protection hidden="1"/>
    </xf>
    <xf numFmtId="3" fontId="13" fillId="0" borderId="0" xfId="0" applyNumberFormat="1" applyFont="1" applyBorder="1"/>
    <xf numFmtId="3" fontId="27" fillId="0" borderId="0" xfId="0" applyNumberFormat="1" applyFont="1" applyBorder="1"/>
    <xf numFmtId="0" fontId="13" fillId="0" borderId="0" xfId="0" applyFont="1" applyFill="1" applyBorder="1"/>
    <xf numFmtId="9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96" fillId="0" borderId="0" xfId="0" applyFont="1"/>
    <xf numFmtId="0" fontId="68" fillId="0" borderId="0" xfId="0" applyFont="1"/>
    <xf numFmtId="0" fontId="45" fillId="0" borderId="0" xfId="0" applyFont="1" applyProtection="1">
      <protection hidden="1"/>
    </xf>
    <xf numFmtId="0" fontId="33" fillId="0" borderId="0" xfId="0" applyFont="1" applyFill="1"/>
    <xf numFmtId="0" fontId="2" fillId="0" borderId="0" xfId="38"/>
    <xf numFmtId="0" fontId="2" fillId="0" borderId="0" xfId="38" applyAlignment="1">
      <alignment horizontal="center" vertical="center"/>
    </xf>
    <xf numFmtId="0" fontId="2" fillId="0" borderId="0" xfId="38" applyAlignment="1">
      <alignment horizontal="left" vertical="center" wrapText="1"/>
    </xf>
    <xf numFmtId="2" fontId="42" fillId="0" borderId="0" xfId="38" applyNumberFormat="1" applyFont="1" applyAlignment="1">
      <alignment vertical="center"/>
    </xf>
    <xf numFmtId="168" fontId="42" fillId="0" borderId="0" xfId="38" applyNumberFormat="1" applyFont="1" applyAlignment="1">
      <alignment vertical="center"/>
    </xf>
    <xf numFmtId="168" fontId="99" fillId="0" borderId="0" xfId="38" applyNumberFormat="1" applyFont="1" applyAlignment="1">
      <alignment horizontal="center" vertical="center"/>
    </xf>
    <xf numFmtId="2" fontId="49" fillId="0" borderId="0" xfId="38" applyNumberFormat="1" applyFont="1" applyAlignment="1">
      <alignment horizontal="center" vertical="center"/>
    </xf>
    <xf numFmtId="0" fontId="22" fillId="19" borderId="7" xfId="38" applyFont="1" applyFill="1" applyBorder="1" applyAlignment="1">
      <alignment horizontal="center" vertical="center"/>
    </xf>
    <xf numFmtId="0" fontId="22" fillId="19" borderId="8" xfId="38" applyFont="1" applyFill="1" applyBorder="1" applyAlignment="1">
      <alignment horizontal="left" vertical="center" wrapText="1"/>
    </xf>
    <xf numFmtId="2" fontId="99" fillId="20" borderId="25" xfId="38" applyNumberFormat="1" applyFont="1" applyFill="1" applyBorder="1" applyAlignment="1" applyProtection="1">
      <alignment horizontal="center" vertical="center"/>
      <protection locked="0"/>
    </xf>
    <xf numFmtId="0" fontId="22" fillId="0" borderId="0" xfId="38" applyFont="1" applyAlignment="1">
      <alignment vertical="top" wrapText="1"/>
    </xf>
    <xf numFmtId="0" fontId="100" fillId="0" borderId="0" xfId="38" applyFont="1" applyAlignment="1">
      <alignment vertical="top" wrapText="1"/>
    </xf>
    <xf numFmtId="0" fontId="49" fillId="0" borderId="0" xfId="38" applyFont="1" applyAlignment="1">
      <alignment vertical="center"/>
    </xf>
    <xf numFmtId="168" fontId="42" fillId="0" borderId="4" xfId="38" applyNumberFormat="1" applyFont="1" applyBorder="1" applyAlignment="1">
      <alignment vertical="center"/>
    </xf>
    <xf numFmtId="168" fontId="99" fillId="0" borderId="4" xfId="38" applyNumberFormat="1" applyFont="1" applyBorder="1" applyAlignment="1">
      <alignment horizontal="center" vertical="center"/>
    </xf>
    <xf numFmtId="2" fontId="49" fillId="0" borderId="4" xfId="38" applyNumberFormat="1" applyFont="1" applyBorder="1" applyAlignment="1">
      <alignment horizontal="center" vertical="center"/>
    </xf>
    <xf numFmtId="0" fontId="2" fillId="0" borderId="0" xfId="0" applyFont="1"/>
    <xf numFmtId="2" fontId="101" fillId="19" borderId="37" xfId="38" applyNumberFormat="1" applyFont="1" applyFill="1" applyBorder="1" applyAlignment="1">
      <alignment horizontal="center" vertical="center"/>
    </xf>
    <xf numFmtId="168" fontId="101" fillId="19" borderId="38" xfId="38" applyNumberFormat="1" applyFont="1" applyFill="1" applyBorder="1" applyAlignment="1">
      <alignment horizontal="center" vertical="center"/>
    </xf>
    <xf numFmtId="0" fontId="22" fillId="4" borderId="15" xfId="38" applyFont="1" applyFill="1" applyBorder="1" applyAlignment="1">
      <alignment horizontal="center" vertical="center"/>
    </xf>
    <xf numFmtId="0" fontId="22" fillId="4" borderId="5" xfId="38" applyFont="1" applyFill="1" applyBorder="1" applyAlignment="1">
      <alignment horizontal="left" vertical="center" wrapText="1"/>
    </xf>
    <xf numFmtId="2" fontId="42" fillId="4" borderId="24" xfId="38" applyNumberFormat="1" applyFont="1" applyFill="1" applyBorder="1" applyAlignment="1">
      <alignment horizontal="center" vertical="center"/>
    </xf>
    <xf numFmtId="2" fontId="42" fillId="4" borderId="39" xfId="38" applyNumberFormat="1" applyFont="1" applyFill="1" applyBorder="1" applyAlignment="1">
      <alignment horizontal="center" vertical="center"/>
    </xf>
    <xf numFmtId="2" fontId="102" fillId="4" borderId="24" xfId="38" applyNumberFormat="1" applyFont="1" applyFill="1" applyBorder="1" applyAlignment="1">
      <alignment horizontal="center" vertical="center"/>
    </xf>
    <xf numFmtId="0" fontId="42" fillId="0" borderId="16" xfId="38" applyFont="1" applyBorder="1" applyAlignment="1">
      <alignment horizontal="center" vertical="center"/>
    </xf>
    <xf numFmtId="0" fontId="42" fillId="0" borderId="17" xfId="38" applyFont="1" applyBorder="1" applyAlignment="1">
      <alignment horizontal="left" vertical="center" wrapText="1"/>
    </xf>
    <xf numFmtId="2" fontId="42" fillId="0" borderId="25" xfId="38" applyNumberFormat="1" applyFont="1" applyBorder="1" applyAlignment="1">
      <alignment horizontal="center" vertical="center"/>
    </xf>
    <xf numFmtId="2" fontId="42" fillId="0" borderId="10" xfId="38" applyNumberFormat="1" applyFont="1" applyBorder="1" applyAlignment="1">
      <alignment vertical="center"/>
    </xf>
    <xf numFmtId="0" fontId="17" fillId="0" borderId="0" xfId="38" applyFont="1" applyAlignment="1">
      <alignment vertical="center"/>
    </xf>
    <xf numFmtId="0" fontId="42" fillId="0" borderId="44" xfId="38" applyFont="1" applyBorder="1" applyAlignment="1">
      <alignment horizontal="center" vertical="center"/>
    </xf>
    <xf numFmtId="0" fontId="42" fillId="0" borderId="52" xfId="38" applyFont="1" applyBorder="1" applyAlignment="1">
      <alignment horizontal="left" vertical="center" wrapText="1"/>
    </xf>
    <xf numFmtId="2" fontId="42" fillId="0" borderId="37" xfId="38" applyNumberFormat="1" applyFont="1" applyBorder="1" applyAlignment="1">
      <alignment horizontal="center" vertical="center"/>
    </xf>
    <xf numFmtId="2" fontId="42" fillId="0" borderId="38" xfId="38" applyNumberFormat="1" applyFont="1" applyBorder="1" applyAlignment="1">
      <alignment vertical="center"/>
    </xf>
    <xf numFmtId="0" fontId="42" fillId="0" borderId="42" xfId="38" applyFont="1" applyBorder="1" applyAlignment="1">
      <alignment horizontal="center" vertical="center"/>
    </xf>
    <xf numFmtId="0" fontId="42" fillId="0" borderId="32" xfId="38" applyFont="1" applyBorder="1" applyAlignment="1">
      <alignment horizontal="left" vertical="center" wrapText="1"/>
    </xf>
    <xf numFmtId="0" fontId="17" fillId="0" borderId="0" xfId="38" applyFont="1" applyAlignment="1">
      <alignment vertical="center" wrapText="1"/>
    </xf>
    <xf numFmtId="0" fontId="42" fillId="0" borderId="35" xfId="38" applyFont="1" applyBorder="1" applyAlignment="1">
      <alignment horizontal="center" vertical="center"/>
    </xf>
    <xf numFmtId="0" fontId="42" fillId="0" borderId="36" xfId="38" applyFont="1" applyBorder="1" applyAlignment="1">
      <alignment horizontal="left" vertical="center" wrapText="1"/>
    </xf>
    <xf numFmtId="0" fontId="22" fillId="0" borderId="0" xfId="38" applyFont="1" applyAlignment="1">
      <alignment horizontal="left" vertical="center" wrapText="1"/>
    </xf>
    <xf numFmtId="2" fontId="42" fillId="0" borderId="0" xfId="38" applyNumberFormat="1" applyFont="1" applyAlignment="1">
      <alignment horizontal="center" vertical="center"/>
    </xf>
    <xf numFmtId="2" fontId="101" fillId="0" borderId="0" xfId="38" applyNumberFormat="1" applyFont="1" applyAlignment="1">
      <alignment horizontal="center" vertical="center"/>
    </xf>
    <xf numFmtId="2" fontId="42" fillId="4" borderId="15" xfId="38" applyNumberFormat="1" applyFont="1" applyFill="1" applyBorder="1" applyAlignment="1">
      <alignment horizontal="center" vertical="center"/>
    </xf>
    <xf numFmtId="2" fontId="42" fillId="4" borderId="6" xfId="38" applyNumberFormat="1" applyFont="1" applyFill="1" applyBorder="1" applyAlignment="1">
      <alignment horizontal="center" vertical="center"/>
    </xf>
    <xf numFmtId="2" fontId="42" fillId="0" borderId="42" xfId="38" applyNumberFormat="1" applyFont="1" applyBorder="1" applyAlignment="1">
      <alignment horizontal="center" vertical="center"/>
    </xf>
    <xf numFmtId="2" fontId="42" fillId="0" borderId="55" xfId="38" applyNumberFormat="1" applyFont="1" applyBorder="1" applyAlignment="1">
      <alignment horizontal="center" vertical="center"/>
    </xf>
    <xf numFmtId="2" fontId="42" fillId="0" borderId="16" xfId="38" applyNumberFormat="1" applyFont="1" applyBorder="1" applyAlignment="1">
      <alignment horizontal="center" vertical="center"/>
    </xf>
    <xf numFmtId="2" fontId="42" fillId="0" borderId="44" xfId="38" applyNumberFormat="1" applyFont="1" applyBorder="1" applyAlignment="1">
      <alignment horizontal="center" vertical="center"/>
    </xf>
    <xf numFmtId="2" fontId="42" fillId="0" borderId="56" xfId="38" applyNumberFormat="1" applyFont="1" applyBorder="1" applyAlignment="1">
      <alignment horizontal="center" vertical="center"/>
    </xf>
    <xf numFmtId="2" fontId="42" fillId="0" borderId="51" xfId="38" applyNumberFormat="1" applyFont="1" applyBorder="1" applyAlignment="1">
      <alignment horizontal="center" vertical="center"/>
    </xf>
    <xf numFmtId="0" fontId="42" fillId="0" borderId="49" xfId="38" applyFont="1" applyBorder="1" applyAlignment="1">
      <alignment horizontal="center" vertical="center"/>
    </xf>
    <xf numFmtId="0" fontId="42" fillId="0" borderId="4" xfId="38" applyFont="1" applyBorder="1" applyAlignment="1">
      <alignment horizontal="left" vertical="center" wrapText="1"/>
    </xf>
    <xf numFmtId="2" fontId="42" fillId="0" borderId="49" xfId="38" applyNumberFormat="1" applyFont="1" applyBorder="1" applyAlignment="1">
      <alignment horizontal="center" vertical="center"/>
    </xf>
    <xf numFmtId="2" fontId="42" fillId="0" borderId="50" xfId="38" applyNumberFormat="1" applyFont="1" applyBorder="1" applyAlignment="1">
      <alignment horizontal="center" vertical="center"/>
    </xf>
    <xf numFmtId="0" fontId="42" fillId="0" borderId="0" xfId="38" applyFont="1" applyAlignment="1">
      <alignment horizontal="center" vertical="center"/>
    </xf>
    <xf numFmtId="0" fontId="42" fillId="0" borderId="0" xfId="38" applyFont="1" applyAlignment="1">
      <alignment horizontal="left" vertical="center" wrapText="1"/>
    </xf>
    <xf numFmtId="2" fontId="99" fillId="0" borderId="0" xfId="38" applyNumberFormat="1" applyFont="1" applyAlignment="1">
      <alignment horizontal="center" vertical="center"/>
    </xf>
    <xf numFmtId="0" fontId="22" fillId="21" borderId="7" xfId="38" applyFont="1" applyFill="1" applyBorder="1" applyAlignment="1">
      <alignment horizontal="center" vertical="center"/>
    </xf>
    <xf numFmtId="0" fontId="22" fillId="21" borderId="2" xfId="38" applyFont="1" applyFill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vertical="center"/>
    </xf>
    <xf numFmtId="2" fontId="42" fillId="21" borderId="8" xfId="38" applyNumberFormat="1" applyFont="1" applyFill="1" applyBorder="1" applyAlignment="1">
      <alignment horizontal="center" vertical="center"/>
    </xf>
    <xf numFmtId="0" fontId="42" fillId="0" borderId="43" xfId="38" applyFont="1" applyBorder="1" applyAlignment="1">
      <alignment horizontal="center" vertical="center"/>
    </xf>
    <xf numFmtId="2" fontId="42" fillId="0" borderId="43" xfId="38" applyNumberFormat="1" applyFont="1" applyBorder="1" applyAlignment="1">
      <alignment horizontal="center" vertical="center"/>
    </xf>
    <xf numFmtId="2" fontId="42" fillId="0" borderId="47" xfId="38" applyNumberFormat="1" applyFont="1" applyBorder="1" applyAlignment="1">
      <alignment horizontal="center" vertical="center"/>
    </xf>
    <xf numFmtId="0" fontId="42" fillId="0" borderId="17" xfId="38" quotePrefix="1" applyFont="1" applyBorder="1" applyAlignment="1" applyProtection="1">
      <alignment horizontal="left" vertical="center" wrapText="1"/>
      <protection locked="0"/>
    </xf>
    <xf numFmtId="0" fontId="42" fillId="0" borderId="52" xfId="38" quotePrefix="1" applyFont="1" applyBorder="1" applyAlignment="1">
      <alignment horizontal="left" vertical="center" wrapText="1"/>
    </xf>
    <xf numFmtId="2" fontId="42" fillId="0" borderId="35" xfId="38" applyNumberFormat="1" applyFont="1" applyBorder="1" applyAlignment="1">
      <alignment horizontal="center" vertical="center"/>
    </xf>
    <xf numFmtId="2" fontId="42" fillId="0" borderId="57" xfId="38" applyNumberFormat="1" applyFont="1" applyBorder="1" applyAlignment="1">
      <alignment horizontal="center" vertical="center"/>
    </xf>
    <xf numFmtId="2" fontId="99" fillId="20" borderId="37" xfId="38" applyNumberFormat="1" applyFont="1" applyFill="1" applyBorder="1" applyAlignment="1" applyProtection="1">
      <alignment horizontal="center" vertical="center"/>
      <protection locked="0"/>
    </xf>
    <xf numFmtId="2" fontId="34" fillId="21" borderId="7" xfId="38" applyNumberFormat="1" applyFont="1" applyFill="1" applyBorder="1" applyAlignment="1">
      <alignment vertical="center"/>
    </xf>
    <xf numFmtId="2" fontId="42" fillId="4" borderId="15" xfId="38" applyNumberFormat="1" applyFont="1" applyFill="1" applyBorder="1" applyAlignment="1">
      <alignment vertical="center"/>
    </xf>
    <xf numFmtId="0" fontId="42" fillId="0" borderId="32" xfId="38" quotePrefix="1" applyFont="1" applyBorder="1" applyAlignment="1">
      <alignment horizontal="left" vertical="center" wrapText="1"/>
    </xf>
    <xf numFmtId="0" fontId="42" fillId="0" borderId="17" xfId="38" quotePrefix="1" applyFont="1" applyBorder="1" applyAlignment="1">
      <alignment horizontal="left" vertical="center" wrapText="1"/>
    </xf>
    <xf numFmtId="0" fontId="22" fillId="4" borderId="7" xfId="38" applyFont="1" applyFill="1" applyBorder="1" applyAlignment="1">
      <alignment horizontal="center" vertical="center"/>
    </xf>
    <xf numFmtId="0" fontId="22" fillId="4" borderId="2" xfId="38" applyFont="1" applyFill="1" applyBorder="1" applyAlignment="1">
      <alignment horizontal="left" vertical="center" wrapText="1"/>
    </xf>
    <xf numFmtId="2" fontId="42" fillId="4" borderId="7" xfId="38" applyNumberFormat="1" applyFont="1" applyFill="1" applyBorder="1" applyAlignment="1">
      <alignment horizontal="center" vertical="center"/>
    </xf>
    <xf numFmtId="2" fontId="42" fillId="4" borderId="8" xfId="38" applyNumberFormat="1" applyFont="1" applyFill="1" applyBorder="1" applyAlignment="1">
      <alignment horizontal="center" vertical="center"/>
    </xf>
    <xf numFmtId="0" fontId="22" fillId="22" borderId="15" xfId="38" applyFont="1" applyFill="1" applyBorder="1" applyAlignment="1">
      <alignment horizontal="center" vertical="center"/>
    </xf>
    <xf numFmtId="0" fontId="22" fillId="22" borderId="5" xfId="38" applyFont="1" applyFill="1" applyBorder="1" applyAlignment="1">
      <alignment horizontal="left" vertical="center" wrapText="1"/>
    </xf>
    <xf numFmtId="2" fontId="42" fillId="22" borderId="15" xfId="38" applyNumberFormat="1" applyFont="1" applyFill="1" applyBorder="1" applyAlignment="1">
      <alignment horizontal="center" vertical="center"/>
    </xf>
    <xf numFmtId="2" fontId="42" fillId="22" borderId="6" xfId="38" applyNumberFormat="1" applyFont="1" applyFill="1" applyBorder="1" applyAlignment="1">
      <alignment horizontal="center" vertical="center"/>
    </xf>
    <xf numFmtId="2" fontId="102" fillId="22" borderId="24" xfId="38" applyNumberFormat="1" applyFont="1" applyFill="1" applyBorder="1" applyAlignment="1">
      <alignment horizontal="center" vertical="center"/>
    </xf>
    <xf numFmtId="0" fontId="22" fillId="22" borderId="42" xfId="38" applyFont="1" applyFill="1" applyBorder="1" applyAlignment="1">
      <alignment horizontal="center" vertical="center"/>
    </xf>
    <xf numFmtId="0" fontId="22" fillId="22" borderId="32" xfId="38" applyFont="1" applyFill="1" applyBorder="1" applyAlignment="1">
      <alignment horizontal="left" vertical="center" wrapText="1"/>
    </xf>
    <xf numFmtId="2" fontId="42" fillId="22" borderId="42" xfId="38" applyNumberFormat="1" applyFont="1" applyFill="1" applyBorder="1" applyAlignment="1">
      <alignment horizontal="center" vertical="center"/>
    </xf>
    <xf numFmtId="2" fontId="42" fillId="22" borderId="51" xfId="38" applyNumberFormat="1" applyFont="1" applyFill="1" applyBorder="1" applyAlignment="1">
      <alignment horizontal="center" vertical="center"/>
    </xf>
    <xf numFmtId="2" fontId="2" fillId="21" borderId="7" xfId="38" applyNumberFormat="1" applyFill="1" applyBorder="1" applyAlignment="1">
      <alignment vertical="center"/>
    </xf>
    <xf numFmtId="0" fontId="42" fillId="0" borderId="36" xfId="38" quotePrefix="1" applyFont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horizontal="center" vertical="center"/>
    </xf>
    <xf numFmtId="0" fontId="2" fillId="0" borderId="0" xfId="38" applyAlignment="1">
      <alignment vertical="center" wrapText="1"/>
    </xf>
    <xf numFmtId="0" fontId="2" fillId="0" borderId="0" xfId="38" applyAlignment="1">
      <alignment horizontal="center" vertical="center" wrapText="1"/>
    </xf>
    <xf numFmtId="2" fontId="104" fillId="0" borderId="0" xfId="38" applyNumberFormat="1" applyFont="1" applyAlignment="1">
      <alignment vertical="center"/>
    </xf>
    <xf numFmtId="168" fontId="104" fillId="0" borderId="0" xfId="38" applyNumberFormat="1" applyFont="1" applyAlignment="1">
      <alignment vertical="center"/>
    </xf>
    <xf numFmtId="168" fontId="49" fillId="0" borderId="0" xfId="38" applyNumberFormat="1" applyFont="1" applyAlignment="1">
      <alignment horizontal="center" vertical="center"/>
    </xf>
    <xf numFmtId="0" fontId="22" fillId="0" borderId="0" xfId="38" applyFont="1" applyAlignment="1">
      <alignment horizontal="center" vertical="center"/>
    </xf>
    <xf numFmtId="0" fontId="2" fillId="0" borderId="0" xfId="38" applyAlignment="1">
      <alignment horizontal="left" vertical="center"/>
    </xf>
    <xf numFmtId="0" fontId="49" fillId="0" borderId="0" xfId="38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9" fillId="0" borderId="0" xfId="0" applyFont="1"/>
    <xf numFmtId="0" fontId="2" fillId="0" borderId="0" xfId="38" applyAlignment="1">
      <alignment horizontal="left" vertical="top" wrapText="1"/>
    </xf>
    <xf numFmtId="0" fontId="105" fillId="0" borderId="0" xfId="38" applyFont="1" applyAlignment="1">
      <alignment horizontal="center" vertical="center"/>
    </xf>
    <xf numFmtId="0" fontId="106" fillId="0" borderId="0" xfId="38" applyFont="1"/>
    <xf numFmtId="0" fontId="27" fillId="0" borderId="0" xfId="38" applyFont="1"/>
    <xf numFmtId="0" fontId="107" fillId="6" borderId="3" xfId="38" applyFont="1" applyFill="1" applyBorder="1" applyAlignment="1">
      <alignment horizontal="center" vertical="center"/>
    </xf>
    <xf numFmtId="0" fontId="108" fillId="0" borderId="0" xfId="38" applyFont="1"/>
    <xf numFmtId="0" fontId="109" fillId="0" borderId="0" xfId="0" applyFont="1"/>
    <xf numFmtId="2" fontId="2" fillId="6" borderId="3" xfId="38" applyNumberFormat="1" applyFill="1" applyBorder="1" applyAlignment="1">
      <alignment horizontal="center" vertical="center"/>
    </xf>
    <xf numFmtId="2" fontId="2" fillId="0" borderId="0" xfId="38" applyNumberFormat="1"/>
    <xf numFmtId="2" fontId="105" fillId="0" borderId="0" xfId="38" applyNumberFormat="1" applyFont="1"/>
    <xf numFmtId="2" fontId="22" fillId="6" borderId="0" xfId="38" applyNumberFormat="1" applyFont="1" applyFill="1"/>
    <xf numFmtId="0" fontId="110" fillId="0" borderId="0" xfId="38" applyFont="1"/>
    <xf numFmtId="2" fontId="108" fillId="0" borderId="0" xfId="38" applyNumberFormat="1" applyFont="1"/>
    <xf numFmtId="2" fontId="111" fillId="0" borderId="0" xfId="38" applyNumberFormat="1" applyFont="1"/>
    <xf numFmtId="2" fontId="112" fillId="6" borderId="0" xfId="38" applyNumberFormat="1" applyFont="1" applyFill="1"/>
    <xf numFmtId="2" fontId="113" fillId="0" borderId="0" xfId="38" applyNumberFormat="1" applyFont="1"/>
    <xf numFmtId="2" fontId="114" fillId="0" borderId="0" xfId="38" applyNumberFormat="1" applyFont="1"/>
    <xf numFmtId="2" fontId="27" fillId="4" borderId="3" xfId="38" applyNumberFormat="1" applyFont="1" applyFill="1" applyBorder="1" applyAlignment="1">
      <alignment horizontal="center" vertical="center"/>
    </xf>
    <xf numFmtId="2" fontId="22" fillId="6" borderId="3" xfId="38" applyNumberFormat="1" applyFont="1" applyFill="1" applyBorder="1" applyAlignment="1">
      <alignment horizontal="center" vertical="center"/>
    </xf>
    <xf numFmtId="0" fontId="108" fillId="0" borderId="0" xfId="0" applyFont="1"/>
    <xf numFmtId="0" fontId="17" fillId="0" borderId="0" xfId="38" applyFont="1" applyAlignment="1" applyProtection="1">
      <alignment horizontal="left" vertical="top" wrapText="1"/>
      <protection locked="0"/>
    </xf>
    <xf numFmtId="2" fontId="5" fillId="0" borderId="20" xfId="1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/>
    <xf numFmtId="0" fontId="10" fillId="4" borderId="29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4" borderId="2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3" fillId="0" borderId="0" xfId="0" applyFont="1" applyBorder="1"/>
    <xf numFmtId="44" fontId="13" fillId="0" borderId="27" xfId="48" applyFont="1" applyFill="1" applyBorder="1" applyProtection="1">
      <protection locked="0"/>
    </xf>
    <xf numFmtId="0" fontId="115" fillId="0" borderId="0" xfId="0" applyFont="1"/>
    <xf numFmtId="14" fontId="33" fillId="0" borderId="26" xfId="7" applyNumberFormat="1" applyFont="1" applyBorder="1" applyAlignment="1">
      <alignment horizontal="center" vertical="center"/>
    </xf>
    <xf numFmtId="14" fontId="33" fillId="0" borderId="41" xfId="7" applyNumberFormat="1" applyFont="1" applyBorder="1" applyAlignment="1">
      <alignment horizontal="center" vertical="center"/>
    </xf>
    <xf numFmtId="0" fontId="47" fillId="0" borderId="0" xfId="0" applyFont="1"/>
    <xf numFmtId="14" fontId="33" fillId="0" borderId="0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10" fillId="0" borderId="61" xfId="0" applyFont="1" applyBorder="1" applyAlignment="1">
      <alignment horizontal="center" vertical="center" wrapText="1"/>
    </xf>
    <xf numFmtId="49" fontId="80" fillId="0" borderId="61" xfId="0" applyNumberFormat="1" applyFont="1" applyBorder="1" applyAlignment="1">
      <alignment horizontal="center" vertical="center"/>
    </xf>
    <xf numFmtId="49" fontId="80" fillId="0" borderId="61" xfId="0" applyNumberFormat="1" applyFont="1" applyBorder="1" applyAlignment="1" applyProtection="1">
      <alignment horizontal="center" vertical="center"/>
      <protection hidden="1"/>
    </xf>
    <xf numFmtId="0" fontId="28" fillId="0" borderId="14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/>
    </xf>
    <xf numFmtId="49" fontId="80" fillId="0" borderId="64" xfId="0" applyNumberFormat="1" applyFont="1" applyBorder="1" applyAlignment="1" applyProtection="1">
      <alignment horizontal="center" vertical="center"/>
      <protection hidden="1"/>
    </xf>
    <xf numFmtId="165" fontId="27" fillId="0" borderId="0" xfId="0" applyNumberFormat="1" applyFont="1" applyAlignment="1">
      <alignment horizontal="center"/>
    </xf>
    <xf numFmtId="0" fontId="28" fillId="0" borderId="67" xfId="0" applyFont="1" applyFill="1" applyBorder="1" applyAlignment="1">
      <alignment horizontal="center" vertical="center" wrapText="1"/>
    </xf>
    <xf numFmtId="0" fontId="28" fillId="0" borderId="68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165" fontId="10" fillId="0" borderId="70" xfId="0" applyNumberFormat="1" applyFont="1" applyFill="1" applyBorder="1" applyAlignment="1">
      <alignment horizontal="center" vertical="center" wrapText="1"/>
    </xf>
    <xf numFmtId="44" fontId="10" fillId="0" borderId="70" xfId="0" applyNumberFormat="1" applyFont="1" applyFill="1" applyBorder="1" applyProtection="1">
      <protection locked="0"/>
    </xf>
    <xf numFmtId="0" fontId="33" fillId="4" borderId="0" xfId="0" applyFont="1" applyFill="1" applyAlignment="1" applyProtection="1">
      <alignment horizontal="right"/>
      <protection hidden="1"/>
    </xf>
    <xf numFmtId="0" fontId="28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1" fillId="4" borderId="27" xfId="0" applyFont="1" applyFill="1" applyBorder="1" applyAlignment="1">
      <alignment horizontal="center" vertical="center"/>
    </xf>
    <xf numFmtId="2" fontId="31" fillId="4" borderId="2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2" fillId="0" borderId="27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44" fontId="13" fillId="11" borderId="27" xfId="48" applyFont="1" applyFill="1" applyBorder="1" applyProtection="1">
      <protection locked="0"/>
    </xf>
    <xf numFmtId="44" fontId="13" fillId="11" borderId="38" xfId="48" applyFont="1" applyFill="1" applyBorder="1" applyProtection="1">
      <protection locked="0"/>
    </xf>
    <xf numFmtId="44" fontId="28" fillId="0" borderId="27" xfId="48" applyFont="1" applyFill="1" applyBorder="1" applyProtection="1">
      <protection locked="0"/>
    </xf>
    <xf numFmtId="44" fontId="28" fillId="0" borderId="71" xfId="48" applyNumberFormat="1" applyFont="1" applyFill="1" applyBorder="1" applyAlignment="1" applyProtection="1">
      <alignment vertical="center"/>
      <protection locked="0"/>
    </xf>
    <xf numFmtId="14" fontId="28" fillId="0" borderId="71" xfId="48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16" fillId="4" borderId="27" xfId="0" applyFont="1" applyFill="1" applyBorder="1" applyAlignment="1">
      <alignment horizontal="center" vertical="center"/>
    </xf>
    <xf numFmtId="0" fontId="27" fillId="4" borderId="0" xfId="0" applyFont="1" applyFill="1" applyAlignment="1" applyProtection="1">
      <alignment horizontal="left" vertical="top"/>
      <protection hidden="1"/>
    </xf>
    <xf numFmtId="44" fontId="28" fillId="0" borderId="14" xfId="48" applyFont="1" applyFill="1" applyBorder="1" applyAlignment="1">
      <alignment horizontal="center"/>
    </xf>
    <xf numFmtId="0" fontId="28" fillId="0" borderId="14" xfId="0" applyFont="1" applyBorder="1" applyAlignment="1">
      <alignment horizontal="left" vertical="center" wrapText="1"/>
    </xf>
    <xf numFmtId="169" fontId="28" fillId="0" borderId="14" xfId="48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right"/>
    </xf>
    <xf numFmtId="14" fontId="33" fillId="0" borderId="3" xfId="0" applyNumberFormat="1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66" fillId="0" borderId="0" xfId="14" applyFont="1" applyFill="1" applyBorder="1" applyAlignment="1" applyProtection="1">
      <alignment horizontal="left" vertical="center"/>
      <protection locked="0"/>
    </xf>
    <xf numFmtId="0" fontId="28" fillId="0" borderId="28" xfId="0" applyFont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80" fillId="4" borderId="60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/>
    </xf>
    <xf numFmtId="0" fontId="10" fillId="4" borderId="54" xfId="0" applyFont="1" applyFill="1" applyBorder="1" applyAlignment="1">
      <alignment horizontal="center" vertical="center" wrapText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116" fillId="4" borderId="74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2" fontId="28" fillId="6" borderId="14" xfId="0" applyNumberFormat="1" applyFont="1" applyFill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/>
    </xf>
    <xf numFmtId="9" fontId="28" fillId="0" borderId="14" xfId="7" applyFont="1" applyFill="1" applyBorder="1" applyAlignment="1">
      <alignment horizontal="center"/>
    </xf>
    <xf numFmtId="2" fontId="31" fillId="4" borderId="0" xfId="0" applyNumberFormat="1" applyFont="1" applyFill="1" applyBorder="1" applyAlignment="1">
      <alignment horizontal="right" vertical="center"/>
    </xf>
    <xf numFmtId="170" fontId="101" fillId="23" borderId="3" xfId="48" applyNumberFormat="1" applyFont="1" applyFill="1" applyBorder="1" applyAlignment="1">
      <alignment horizontal="center" vertical="center" wrapText="1"/>
    </xf>
    <xf numFmtId="170" fontId="46" fillId="23" borderId="3" xfId="48" applyNumberFormat="1" applyFont="1" applyFill="1" applyBorder="1" applyAlignment="1">
      <alignment horizontal="center" vertical="center" wrapText="1"/>
    </xf>
    <xf numFmtId="9" fontId="28" fillId="0" borderId="28" xfId="7" applyFont="1" applyFill="1" applyBorder="1" applyAlignment="1">
      <alignment horizontal="center"/>
    </xf>
    <xf numFmtId="167" fontId="28" fillId="0" borderId="28" xfId="48" applyNumberFormat="1" applyFont="1" applyFill="1" applyBorder="1" applyAlignment="1">
      <alignment horizontal="center"/>
    </xf>
    <xf numFmtId="167" fontId="28" fillId="0" borderId="14" xfId="48" applyNumberFormat="1" applyFont="1" applyFill="1" applyBorder="1" applyAlignment="1">
      <alignment horizontal="center"/>
    </xf>
    <xf numFmtId="49" fontId="28" fillId="0" borderId="28" xfId="48" applyNumberFormat="1" applyFont="1" applyFill="1" applyBorder="1" applyAlignment="1">
      <alignment horizontal="center"/>
    </xf>
    <xf numFmtId="49" fontId="28" fillId="0" borderId="14" xfId="48" applyNumberFormat="1" applyFont="1" applyFill="1" applyBorder="1" applyAlignment="1">
      <alignment horizontal="center"/>
    </xf>
    <xf numFmtId="9" fontId="28" fillId="0" borderId="28" xfId="7" applyFont="1" applyFill="1" applyBorder="1" applyAlignment="1">
      <alignment horizontal="center" wrapText="1"/>
    </xf>
    <xf numFmtId="9" fontId="28" fillId="0" borderId="14" xfId="7" applyFont="1" applyFill="1" applyBorder="1" applyAlignment="1">
      <alignment horizontal="center" wrapText="1"/>
    </xf>
    <xf numFmtId="2" fontId="31" fillId="4" borderId="2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8" fillId="4" borderId="0" xfId="0" applyFont="1" applyFill="1" applyAlignment="1" applyProtection="1">
      <alignment horizontal="center" vertical="center"/>
      <protection hidden="1"/>
    </xf>
    <xf numFmtId="0" fontId="119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121" fillId="0" borderId="0" xfId="0" applyFont="1"/>
    <xf numFmtId="0" fontId="68" fillId="6" borderId="0" xfId="0" applyFont="1" applyFill="1" applyAlignment="1" applyProtection="1">
      <protection hidden="1"/>
    </xf>
    <xf numFmtId="14" fontId="33" fillId="0" borderId="0" xfId="0" applyNumberFormat="1" applyFont="1" applyFill="1"/>
    <xf numFmtId="14" fontId="33" fillId="0" borderId="0" xfId="0" applyNumberFormat="1" applyFont="1"/>
    <xf numFmtId="0" fontId="31" fillId="0" borderId="0" xfId="0" applyFont="1"/>
    <xf numFmtId="0" fontId="10" fillId="4" borderId="29" xfId="0" quotePrefix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26" fillId="0" borderId="0" xfId="0" applyFont="1"/>
    <xf numFmtId="0" fontId="131" fillId="5" borderId="0" xfId="0" quotePrefix="1" applyNumberFormat="1" applyFont="1" applyFill="1" applyBorder="1" applyAlignment="1" applyProtection="1">
      <alignment horizontal="center" vertical="center"/>
      <protection locked="0"/>
    </xf>
    <xf numFmtId="1" fontId="131" fillId="5" borderId="0" xfId="0" applyNumberFormat="1" applyFont="1" applyFill="1" applyBorder="1" applyAlignment="1" applyProtection="1">
      <alignment horizontal="center" vertical="center"/>
      <protection locked="0"/>
    </xf>
    <xf numFmtId="0" fontId="133" fillId="6" borderId="0" xfId="0" applyFont="1" applyFill="1" applyAlignment="1" applyProtection="1">
      <alignment horizontal="center" vertical="center" wrapText="1"/>
      <protection hidden="1"/>
    </xf>
    <xf numFmtId="14" fontId="133" fillId="6" borderId="0" xfId="0" applyNumberFormat="1" applyFont="1" applyFill="1" applyAlignment="1" applyProtection="1">
      <alignment vertical="top" wrapText="1"/>
      <protection hidden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0" fontId="135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 wrapText="1"/>
    </xf>
    <xf numFmtId="0" fontId="136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137" fillId="0" borderId="0" xfId="0" applyFont="1" applyFill="1" applyBorder="1" applyAlignment="1">
      <alignment horizontal="right" vertical="top" wrapText="1"/>
    </xf>
    <xf numFmtId="0" fontId="138" fillId="0" borderId="40" xfId="2" applyFont="1" applyFill="1" applyBorder="1" applyAlignment="1">
      <alignment horizontal="center" vertical="top" wrapText="1"/>
    </xf>
    <xf numFmtId="0" fontId="14" fillId="11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24" borderId="75" xfId="0" applyFont="1" applyFill="1" applyBorder="1" applyAlignment="1">
      <alignment horizontal="center" vertical="center" wrapText="1"/>
    </xf>
    <xf numFmtId="0" fontId="136" fillId="0" borderId="75" xfId="0" applyFont="1" applyFill="1" applyBorder="1" applyAlignment="1">
      <alignment horizontal="center" wrapText="1"/>
    </xf>
    <xf numFmtId="0" fontId="142" fillId="0" borderId="0" xfId="0" applyFont="1" applyFill="1" applyAlignment="1">
      <alignment wrapText="1"/>
    </xf>
    <xf numFmtId="0" fontId="143" fillId="0" borderId="0" xfId="0" applyFont="1" applyFill="1" applyBorder="1" applyAlignment="1">
      <alignment horizontal="left" vertical="top" wrapText="1"/>
    </xf>
    <xf numFmtId="0" fontId="142" fillId="0" borderId="0" xfId="0" applyFont="1" applyFill="1" applyAlignment="1">
      <alignment horizontal="center" vertical="top" wrapText="1"/>
    </xf>
    <xf numFmtId="0" fontId="142" fillId="0" borderId="0" xfId="0" applyFont="1" applyFill="1" applyAlignment="1">
      <alignment vertical="top" wrapText="1"/>
    </xf>
    <xf numFmtId="0" fontId="143" fillId="0" borderId="0" xfId="0" applyFont="1" applyFill="1" applyAlignment="1">
      <alignment horizontal="right" vertical="top" wrapText="1"/>
    </xf>
    <xf numFmtId="0" fontId="136" fillId="0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136" fillId="0" borderId="0" xfId="0" applyFont="1" applyAlignment="1">
      <alignment wrapText="1"/>
    </xf>
    <xf numFmtId="0" fontId="144" fillId="0" borderId="0" xfId="0" applyFont="1" applyAlignment="1">
      <alignment wrapText="1"/>
    </xf>
    <xf numFmtId="0" fontId="142" fillId="0" borderId="0" xfId="0" applyFont="1" applyAlignment="1">
      <alignment wrapText="1"/>
    </xf>
    <xf numFmtId="0" fontId="145" fillId="0" borderId="0" xfId="0" applyFont="1" applyAlignment="1">
      <alignment vertical="top" wrapText="1"/>
    </xf>
    <xf numFmtId="0" fontId="142" fillId="0" borderId="0" xfId="0" applyFont="1" applyAlignment="1">
      <alignment horizontal="left" wrapText="1"/>
    </xf>
    <xf numFmtId="0" fontId="142" fillId="0" borderId="0" xfId="0" applyFont="1" applyAlignment="1">
      <alignment horizontal="center" vertical="top" wrapText="1"/>
    </xf>
    <xf numFmtId="0" fontId="142" fillId="0" borderId="0" xfId="0" applyFont="1" applyBorder="1" applyAlignment="1">
      <alignment vertical="top" wrapText="1"/>
    </xf>
    <xf numFmtId="0" fontId="143" fillId="0" borderId="0" xfId="0" applyFont="1" applyAlignment="1">
      <alignment horizontal="right" vertical="top" wrapText="1"/>
    </xf>
    <xf numFmtId="0" fontId="146" fillId="0" borderId="0" xfId="0" applyFont="1" applyAlignment="1">
      <alignment wrapText="1"/>
    </xf>
    <xf numFmtId="0" fontId="147" fillId="0" borderId="0" xfId="0" applyFont="1" applyAlignment="1">
      <alignment vertical="top" wrapText="1"/>
    </xf>
    <xf numFmtId="0" fontId="146" fillId="0" borderId="0" xfId="0" applyFont="1" applyAlignment="1">
      <alignment horizontal="left" wrapText="1"/>
    </xf>
    <xf numFmtId="0" fontId="146" fillId="0" borderId="0" xfId="0" applyFont="1" applyAlignment="1">
      <alignment horizontal="center" vertical="top" wrapText="1"/>
    </xf>
    <xf numFmtId="0" fontId="146" fillId="0" borderId="0" xfId="0" applyFont="1" applyBorder="1" applyAlignment="1">
      <alignment vertical="top" wrapText="1"/>
    </xf>
    <xf numFmtId="0" fontId="148" fillId="0" borderId="0" xfId="0" applyFont="1" applyAlignment="1">
      <alignment horizontal="right" vertical="top" wrapText="1"/>
    </xf>
    <xf numFmtId="0" fontId="28" fillId="24" borderId="75" xfId="0" applyFont="1" applyFill="1" applyBorder="1" applyAlignment="1">
      <alignment horizontal="left" vertical="center" wrapText="1"/>
    </xf>
    <xf numFmtId="0" fontId="13" fillId="24" borderId="75" xfId="0" applyFont="1" applyFill="1" applyBorder="1" applyAlignment="1">
      <alignment horizontal="center" vertical="center" wrapText="1"/>
    </xf>
    <xf numFmtId="0" fontId="139" fillId="24" borderId="75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95" fillId="6" borderId="0" xfId="0" applyFont="1" applyFill="1" applyAlignment="1" applyProtection="1">
      <alignment vertical="top" wrapText="1"/>
      <protection hidden="1"/>
    </xf>
    <xf numFmtId="0" fontId="152" fillId="6" borderId="0" xfId="0" applyFont="1" applyFill="1" applyAlignment="1" applyProtection="1">
      <alignment horizontal="center" vertical="top" wrapText="1"/>
      <protection hidden="1"/>
    </xf>
    <xf numFmtId="0" fontId="0" fillId="0" borderId="0" xfId="0" applyAlignment="1">
      <alignment horizontal="center" vertical="top"/>
    </xf>
    <xf numFmtId="0" fontId="14" fillId="11" borderId="76" xfId="0" applyFont="1" applyFill="1" applyBorder="1" applyAlignment="1">
      <alignment horizontal="right" vertical="top"/>
    </xf>
    <xf numFmtId="0" fontId="14" fillId="11" borderId="77" xfId="2" applyFont="1" applyFill="1" applyBorder="1" applyAlignment="1">
      <alignment vertical="top" wrapText="1"/>
    </xf>
    <xf numFmtId="0" fontId="140" fillId="11" borderId="77" xfId="0" applyFont="1" applyFill="1" applyBorder="1" applyAlignment="1">
      <alignment horizontal="center" vertical="top" wrapText="1"/>
    </xf>
    <xf numFmtId="0" fontId="28" fillId="11" borderId="77" xfId="0" applyFont="1" applyFill="1" applyBorder="1" applyAlignment="1" applyProtection="1">
      <alignment horizontal="center" vertical="top" wrapText="1"/>
      <protection locked="0"/>
    </xf>
    <xf numFmtId="0" fontId="28" fillId="11" borderId="77" xfId="0" applyFont="1" applyFill="1" applyBorder="1" applyAlignment="1">
      <alignment horizontal="center" vertical="top" wrapText="1"/>
    </xf>
    <xf numFmtId="0" fontId="139" fillId="11" borderId="78" xfId="0" applyFont="1" applyFill="1" applyBorder="1" applyAlignment="1">
      <alignment horizontal="left" vertical="top" wrapText="1"/>
    </xf>
    <xf numFmtId="0" fontId="10" fillId="6" borderId="79" xfId="0" applyFont="1" applyFill="1" applyBorder="1" applyAlignment="1">
      <alignment horizontal="right" vertical="top" wrapText="1"/>
    </xf>
    <xf numFmtId="0" fontId="28" fillId="6" borderId="80" xfId="2" applyFont="1" applyFill="1" applyBorder="1" applyAlignment="1">
      <alignment vertical="top" wrapText="1"/>
    </xf>
    <xf numFmtId="0" fontId="140" fillId="6" borderId="80" xfId="0" applyFont="1" applyFill="1" applyBorder="1" applyAlignment="1">
      <alignment horizontal="center" vertical="top" wrapText="1"/>
    </xf>
    <xf numFmtId="0" fontId="28" fillId="4" borderId="80" xfId="0" applyFont="1" applyFill="1" applyBorder="1" applyAlignment="1" applyProtection="1">
      <alignment horizontal="center" vertical="top" wrapText="1"/>
      <protection locked="0"/>
    </xf>
    <xf numFmtId="0" fontId="28" fillId="4" borderId="80" xfId="0" applyFont="1" applyFill="1" applyBorder="1" applyAlignment="1">
      <alignment horizontal="center" vertical="top" wrapText="1"/>
    </xf>
    <xf numFmtId="0" fontId="139" fillId="6" borderId="81" xfId="0" applyFont="1" applyFill="1" applyBorder="1" applyAlignment="1">
      <alignment horizontal="left" vertical="top" wrapText="1"/>
    </xf>
    <xf numFmtId="0" fontId="14" fillId="11" borderId="79" xfId="0" applyFont="1" applyFill="1" applyBorder="1" applyAlignment="1">
      <alignment horizontal="right" vertical="top"/>
    </xf>
    <xf numFmtId="0" fontId="14" fillId="11" borderId="80" xfId="2" applyFont="1" applyFill="1" applyBorder="1" applyAlignment="1">
      <alignment vertical="top" wrapText="1"/>
    </xf>
    <xf numFmtId="0" fontId="140" fillId="11" borderId="80" xfId="0" applyFont="1" applyFill="1" applyBorder="1" applyAlignment="1">
      <alignment horizontal="center" vertical="top" wrapText="1"/>
    </xf>
    <xf numFmtId="0" fontId="28" fillId="11" borderId="80" xfId="0" applyFont="1" applyFill="1" applyBorder="1" applyAlignment="1" applyProtection="1">
      <alignment horizontal="center" vertical="top" wrapText="1"/>
      <protection locked="0"/>
    </xf>
    <xf numFmtId="0" fontId="28" fillId="11" borderId="80" xfId="0" applyFont="1" applyFill="1" applyBorder="1" applyAlignment="1">
      <alignment horizontal="center" vertical="top" wrapText="1"/>
    </xf>
    <xf numFmtId="0" fontId="139" fillId="11" borderId="81" xfId="0" applyFont="1" applyFill="1" applyBorder="1" applyAlignment="1">
      <alignment horizontal="left" vertical="top" wrapText="1"/>
    </xf>
    <xf numFmtId="0" fontId="10" fillId="6" borderId="82" xfId="2" applyFont="1" applyFill="1" applyBorder="1" applyAlignment="1">
      <alignment horizontal="right" vertical="top" wrapText="1"/>
    </xf>
    <xf numFmtId="0" fontId="28" fillId="6" borderId="80" xfId="2" applyFont="1" applyFill="1" applyBorder="1" applyAlignment="1">
      <alignment horizontal="left" vertical="top" wrapText="1"/>
    </xf>
    <xf numFmtId="0" fontId="14" fillId="11" borderId="80" xfId="0" applyFont="1" applyFill="1" applyBorder="1" applyAlignment="1">
      <alignment horizontal="center" vertical="top" wrapText="1"/>
    </xf>
    <xf numFmtId="0" fontId="14" fillId="11" borderId="80" xfId="0" applyFont="1" applyFill="1" applyBorder="1" applyAlignment="1" applyProtection="1">
      <alignment horizontal="center" vertical="top" wrapText="1"/>
      <protection locked="0"/>
    </xf>
    <xf numFmtId="0" fontId="141" fillId="11" borderId="81" xfId="0" applyFont="1" applyFill="1" applyBorder="1" applyAlignment="1">
      <alignment horizontal="left" vertical="top" wrapText="1"/>
    </xf>
    <xf numFmtId="0" fontId="10" fillId="6" borderId="79" xfId="2" applyFont="1" applyFill="1" applyBorder="1" applyAlignment="1">
      <alignment horizontal="right" vertical="top" wrapText="1"/>
    </xf>
    <xf numFmtId="0" fontId="139" fillId="6" borderId="83" xfId="0" applyFont="1" applyFill="1" applyBorder="1" applyAlignment="1">
      <alignment horizontal="left" vertical="top" wrapText="1"/>
    </xf>
    <xf numFmtId="0" fontId="138" fillId="0" borderId="0" xfId="2" applyFont="1" applyFill="1" applyBorder="1" applyAlignment="1">
      <alignment horizontal="center" vertical="top" wrapText="1"/>
    </xf>
    <xf numFmtId="0" fontId="14" fillId="6" borderId="0" xfId="2" applyFont="1" applyFill="1" applyBorder="1" applyAlignment="1">
      <alignment horizontal="right" vertical="top" wrapText="1"/>
    </xf>
    <xf numFmtId="0" fontId="28" fillId="6" borderId="0" xfId="2" applyFont="1" applyFill="1" applyBorder="1" applyAlignment="1">
      <alignment horizontal="left" vertical="top" wrapText="1"/>
    </xf>
    <xf numFmtId="0" fontId="140" fillId="6" borderId="0" xfId="0" applyFont="1" applyFill="1" applyBorder="1" applyAlignment="1">
      <alignment horizontal="center" vertical="top" wrapText="1"/>
    </xf>
    <xf numFmtId="0" fontId="28" fillId="4" borderId="0" xfId="0" applyFont="1" applyFill="1" applyBorder="1" applyAlignment="1">
      <alignment horizontal="center" vertical="top" wrapText="1"/>
    </xf>
    <xf numFmtId="0" fontId="139" fillId="6" borderId="0" xfId="0" applyFont="1" applyFill="1" applyBorder="1" applyAlignment="1">
      <alignment horizontal="left" vertical="top" wrapText="1"/>
    </xf>
    <xf numFmtId="0" fontId="138" fillId="0" borderId="0" xfId="2" applyFont="1" applyFill="1" applyBorder="1" applyAlignment="1">
      <alignment horizontal="center" vertical="center" wrapText="1"/>
    </xf>
    <xf numFmtId="0" fontId="149" fillId="25" borderId="0" xfId="0" applyFont="1" applyFill="1" applyBorder="1" applyAlignment="1">
      <alignment horizontal="center" wrapText="1"/>
    </xf>
    <xf numFmtId="0" fontId="149" fillId="0" borderId="0" xfId="0" applyFont="1" applyBorder="1" applyAlignment="1">
      <alignment horizontal="center" wrapText="1"/>
    </xf>
    <xf numFmtId="0" fontId="10" fillId="4" borderId="66" xfId="0" applyFont="1" applyFill="1" applyBorder="1" applyAlignment="1">
      <alignment horizontal="center" vertical="center" wrapText="1"/>
    </xf>
    <xf numFmtId="0" fontId="154" fillId="0" borderId="0" xfId="0" applyFont="1"/>
    <xf numFmtId="0" fontId="30" fillId="6" borderId="11" xfId="0" applyFont="1" applyFill="1" applyBorder="1" applyAlignment="1" applyProtection="1">
      <alignment horizontal="center" vertical="top" wrapText="1"/>
      <protection hidden="1"/>
    </xf>
    <xf numFmtId="0" fontId="0" fillId="0" borderId="14" xfId="0" applyBorder="1"/>
    <xf numFmtId="49" fontId="0" fillId="0" borderId="14" xfId="0" applyNumberFormat="1" applyBorder="1"/>
    <xf numFmtId="1" fontId="0" fillId="0" borderId="14" xfId="0" applyNumberFormat="1" applyBorder="1"/>
    <xf numFmtId="14" fontId="0" fillId="0" borderId="14" xfId="0" applyNumberFormat="1" applyBorder="1"/>
    <xf numFmtId="171" fontId="28" fillId="0" borderId="28" xfId="0" applyNumberFormat="1" applyFont="1" applyBorder="1" applyAlignment="1">
      <alignment horizontal="center" vertical="center" wrapText="1"/>
    </xf>
    <xf numFmtId="0" fontId="155" fillId="0" borderId="0" xfId="0" applyFont="1"/>
    <xf numFmtId="0" fontId="10" fillId="6" borderId="86" xfId="2" applyFont="1" applyFill="1" applyBorder="1" applyAlignment="1">
      <alignment vertical="top" wrapText="1"/>
    </xf>
    <xf numFmtId="0" fontId="10" fillId="11" borderId="86" xfId="2" applyFont="1" applyFill="1" applyBorder="1" applyAlignment="1">
      <alignment vertical="top" wrapText="1"/>
    </xf>
    <xf numFmtId="0" fontId="10" fillId="6" borderId="86" xfId="2" applyFont="1" applyFill="1" applyBorder="1" applyAlignment="1">
      <alignment horizontal="left" vertical="top" wrapText="1"/>
    </xf>
    <xf numFmtId="0" fontId="10" fillId="10" borderId="86" xfId="2" applyFont="1" applyFill="1" applyBorder="1" applyAlignment="1">
      <alignment vertical="top" wrapText="1"/>
    </xf>
    <xf numFmtId="0" fontId="10" fillId="10" borderId="86" xfId="2" applyFont="1" applyFill="1" applyBorder="1" applyAlignment="1">
      <alignment horizontal="left" vertical="top" wrapText="1"/>
    </xf>
    <xf numFmtId="0" fontId="10" fillId="11" borderId="87" xfId="2" applyFont="1" applyFill="1" applyBorder="1" applyAlignment="1">
      <alignment vertical="top" wrapText="1"/>
    </xf>
    <xf numFmtId="0" fontId="10" fillId="6" borderId="87" xfId="2" applyFont="1" applyFill="1" applyBorder="1" applyAlignment="1">
      <alignment horizontal="left" vertical="top" wrapText="1"/>
    </xf>
    <xf numFmtId="0" fontId="156" fillId="0" borderId="0" xfId="0" applyFont="1"/>
    <xf numFmtId="0" fontId="155" fillId="0" borderId="14" xfId="0" applyFont="1" applyBorder="1"/>
    <xf numFmtId="0" fontId="0" fillId="0" borderId="4" xfId="0" applyBorder="1"/>
    <xf numFmtId="0" fontId="0" fillId="4" borderId="71" xfId="0" applyFont="1" applyFill="1" applyBorder="1" applyAlignment="1">
      <alignment horizontal="center"/>
    </xf>
    <xf numFmtId="0" fontId="33" fillId="4" borderId="71" xfId="0" applyFont="1" applyFill="1" applyBorder="1" applyAlignment="1">
      <alignment horizontal="center"/>
    </xf>
    <xf numFmtId="0" fontId="28" fillId="4" borderId="71" xfId="0" applyFont="1" applyFill="1" applyBorder="1" applyAlignment="1">
      <alignment horizontal="center" vertical="center" wrapText="1"/>
    </xf>
    <xf numFmtId="0" fontId="28" fillId="4" borderId="45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center" vertical="center" wrapText="1"/>
    </xf>
    <xf numFmtId="171" fontId="28" fillId="0" borderId="29" xfId="0" applyNumberFormat="1" applyFont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/>
    </xf>
    <xf numFmtId="0" fontId="28" fillId="0" borderId="39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14" fontId="28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3" fillId="0" borderId="49" xfId="0" applyFont="1" applyBorder="1"/>
    <xf numFmtId="0" fontId="33" fillId="0" borderId="4" xfId="0" applyFont="1" applyBorder="1"/>
    <xf numFmtId="0" fontId="33" fillId="0" borderId="50" xfId="0" applyFont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 wrapText="1"/>
    </xf>
    <xf numFmtId="49" fontId="130" fillId="0" borderId="0" xfId="0" applyNumberFormat="1" applyFont="1" applyFill="1" applyBorder="1" applyAlignment="1" applyProtection="1">
      <alignment horizontal="left"/>
      <protection locked="0"/>
    </xf>
    <xf numFmtId="0" fontId="130" fillId="6" borderId="0" xfId="0" applyFont="1" applyFill="1" applyAlignment="1" applyProtection="1">
      <alignment horizontal="left" vertical="top" wrapText="1"/>
      <protection hidden="1"/>
    </xf>
    <xf numFmtId="0" fontId="132" fillId="6" borderId="0" xfId="0" applyFont="1" applyFill="1" applyAlignment="1" applyProtection="1">
      <alignment horizontal="left" vertical="top" wrapText="1"/>
      <protection hidden="1"/>
    </xf>
    <xf numFmtId="0" fontId="133" fillId="6" borderId="0" xfId="0" applyFont="1" applyFill="1" applyAlignment="1" applyProtection="1">
      <alignment horizontal="left" vertical="top" wrapText="1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97" fillId="4" borderId="0" xfId="0" applyFont="1" applyFill="1" applyAlignment="1" applyProtection="1">
      <alignment horizontal="center" vertical="center"/>
      <protection hidden="1"/>
    </xf>
    <xf numFmtId="0" fontId="39" fillId="18" borderId="0" xfId="0" applyFont="1" applyFill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horizontal="left" vertical="center"/>
      <protection locked="0"/>
    </xf>
    <xf numFmtId="49" fontId="131" fillId="0" borderId="0" xfId="0" applyNumberFormat="1" applyFont="1" applyFill="1" applyBorder="1" applyAlignment="1" applyProtection="1">
      <alignment horizontal="left"/>
      <protection locked="0"/>
    </xf>
    <xf numFmtId="0" fontId="132" fillId="0" borderId="0" xfId="0" applyFont="1" applyAlignment="1" applyProtection="1">
      <alignment horizontal="center"/>
      <protection hidden="1"/>
    </xf>
    <xf numFmtId="0" fontId="27" fillId="11" borderId="0" xfId="0" applyFont="1" applyFill="1" applyAlignment="1" applyProtection="1">
      <alignment horizontal="left"/>
      <protection hidden="1"/>
    </xf>
    <xf numFmtId="49" fontId="129" fillId="5" borderId="0" xfId="0" applyNumberFormat="1" applyFont="1" applyFill="1" applyBorder="1" applyAlignment="1" applyProtection="1">
      <alignment horizontal="left"/>
      <protection locked="0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27" fillId="0" borderId="0" xfId="0" applyFont="1" applyAlignment="1" applyProtection="1">
      <alignment horizontal="justify" vertical="top" wrapText="1"/>
      <protection hidden="1"/>
    </xf>
    <xf numFmtId="0" fontId="27" fillId="6" borderId="0" xfId="0" applyFont="1" applyFill="1" applyAlignment="1" applyProtection="1">
      <alignment horizontal="right"/>
      <protection hidden="1"/>
    </xf>
    <xf numFmtId="0" fontId="68" fillId="6" borderId="0" xfId="0" applyFont="1" applyFill="1" applyAlignment="1" applyProtection="1">
      <alignment horizontal="right"/>
      <protection hidden="1"/>
    </xf>
    <xf numFmtId="0" fontId="150" fillId="6" borderId="0" xfId="0" applyFont="1" applyFill="1" applyAlignment="1" applyProtection="1">
      <alignment horizontal="left" wrapText="1"/>
      <protection hidden="1"/>
    </xf>
    <xf numFmtId="0" fontId="95" fillId="6" borderId="0" xfId="0" applyFont="1" applyFill="1" applyAlignment="1" applyProtection="1">
      <alignment horizontal="left" vertical="top" wrapText="1" indent="2"/>
      <protection hidden="1"/>
    </xf>
    <xf numFmtId="0" fontId="128" fillId="6" borderId="0" xfId="0" applyFont="1" applyFill="1" applyAlignment="1" applyProtection="1">
      <alignment horizontal="center" wrapText="1"/>
      <protection hidden="1"/>
    </xf>
    <xf numFmtId="0" fontId="14" fillId="18" borderId="0" xfId="0" applyFont="1" applyFill="1" applyBorder="1" applyAlignment="1">
      <alignment horizontal="center" vertical="center" wrapText="1"/>
    </xf>
    <xf numFmtId="0" fontId="28" fillId="18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2" fontId="42" fillId="0" borderId="53" xfId="38" applyNumberFormat="1" applyFont="1" applyBorder="1" applyAlignment="1">
      <alignment horizontal="center" vertical="center"/>
    </xf>
    <xf numFmtId="2" fontId="42" fillId="0" borderId="54" xfId="38" applyNumberFormat="1" applyFont="1" applyBorder="1" applyAlignment="1">
      <alignment horizontal="center" vertical="center"/>
    </xf>
    <xf numFmtId="2" fontId="103" fillId="0" borderId="53" xfId="38" applyNumberFormat="1" applyFont="1" applyBorder="1" applyAlignment="1">
      <alignment horizontal="center" vertical="center"/>
    </xf>
    <xf numFmtId="2" fontId="103" fillId="0" borderId="54" xfId="38" applyNumberFormat="1" applyFont="1" applyBorder="1" applyAlignment="1">
      <alignment horizontal="center" vertical="center"/>
    </xf>
    <xf numFmtId="0" fontId="98" fillId="0" borderId="0" xfId="38" applyFont="1" applyAlignment="1">
      <alignment horizontal="center" vertical="center" wrapText="1"/>
    </xf>
    <xf numFmtId="0" fontId="22" fillId="19" borderId="46" xfId="38" applyFont="1" applyFill="1" applyBorder="1" applyAlignment="1">
      <alignment horizontal="center" vertical="center"/>
    </xf>
    <xf numFmtId="0" fontId="22" fillId="19" borderId="49" xfId="38" applyFont="1" applyFill="1" applyBorder="1" applyAlignment="1">
      <alignment horizontal="center" vertical="center"/>
    </xf>
    <xf numFmtId="0" fontId="22" fillId="19" borderId="48" xfId="38" applyFont="1" applyFill="1" applyBorder="1" applyAlignment="1">
      <alignment horizontal="left" vertical="center" wrapText="1"/>
    </xf>
    <xf numFmtId="0" fontId="22" fillId="19" borderId="50" xfId="38" applyFont="1" applyFill="1" applyBorder="1" applyAlignment="1">
      <alignment horizontal="left" vertical="center" wrapText="1"/>
    </xf>
    <xf numFmtId="2" fontId="22" fillId="19" borderId="24" xfId="38" applyNumberFormat="1" applyFont="1" applyFill="1" applyBorder="1" applyAlignment="1">
      <alignment horizontal="center" vertical="center"/>
    </xf>
    <xf numFmtId="2" fontId="22" fillId="19" borderId="39" xfId="38" applyNumberFormat="1" applyFont="1" applyFill="1" applyBorder="1" applyAlignment="1">
      <alignment horizontal="center" vertical="center"/>
    </xf>
    <xf numFmtId="2" fontId="51" fillId="4" borderId="39" xfId="38" applyNumberFormat="1" applyFont="1" applyFill="1" applyBorder="1" applyAlignment="1">
      <alignment horizontal="center" vertical="center"/>
    </xf>
    <xf numFmtId="2" fontId="51" fillId="4" borderId="10" xfId="38" applyNumberFormat="1" applyFont="1" applyFill="1" applyBorder="1" applyAlignment="1">
      <alignment horizontal="center" vertical="center"/>
    </xf>
    <xf numFmtId="2" fontId="51" fillId="4" borderId="38" xfId="38" applyNumberFormat="1" applyFont="1" applyFill="1" applyBorder="1" applyAlignment="1">
      <alignment horizontal="center" vertical="center"/>
    </xf>
    <xf numFmtId="2" fontId="100" fillId="19" borderId="24" xfId="38" applyNumberFormat="1" applyFont="1" applyFill="1" applyBorder="1" applyAlignment="1">
      <alignment horizontal="center" vertical="center"/>
    </xf>
    <xf numFmtId="2" fontId="100" fillId="19" borderId="39" xfId="38" applyNumberFormat="1" applyFont="1" applyFill="1" applyBorder="1" applyAlignment="1">
      <alignment horizontal="center" vertical="center"/>
    </xf>
    <xf numFmtId="2" fontId="51" fillId="4" borderId="48" xfId="38" applyNumberFormat="1" applyFont="1" applyFill="1" applyBorder="1" applyAlignment="1">
      <alignment horizontal="center" vertical="center"/>
    </xf>
    <xf numFmtId="2" fontId="51" fillId="4" borderId="50" xfId="38" applyNumberFormat="1" applyFont="1" applyFill="1" applyBorder="1" applyAlignment="1">
      <alignment horizontal="center" vertical="center"/>
    </xf>
    <xf numFmtId="2" fontId="42" fillId="4" borderId="53" xfId="38" applyNumberFormat="1" applyFont="1" applyFill="1" applyBorder="1" applyAlignment="1">
      <alignment horizontal="center" vertical="center"/>
    </xf>
    <xf numFmtId="2" fontId="42" fillId="4" borderId="54" xfId="38" applyNumberFormat="1" applyFont="1" applyFill="1" applyBorder="1" applyAlignment="1">
      <alignment horizontal="center" vertical="center"/>
    </xf>
    <xf numFmtId="2" fontId="103" fillId="4" borderId="53" xfId="38" applyNumberFormat="1" applyFont="1" applyFill="1" applyBorder="1" applyAlignment="1">
      <alignment horizontal="center" vertical="center"/>
    </xf>
    <xf numFmtId="2" fontId="103" fillId="4" borderId="54" xfId="38" applyNumberFormat="1" applyFont="1" applyFill="1" applyBorder="1" applyAlignment="1">
      <alignment horizontal="center" vertical="center"/>
    </xf>
    <xf numFmtId="2" fontId="51" fillId="4" borderId="47" xfId="38" applyNumberFormat="1" applyFont="1" applyFill="1" applyBorder="1" applyAlignment="1">
      <alignment horizontal="center" vertical="center"/>
    </xf>
    <xf numFmtId="2" fontId="103" fillId="21" borderId="7" xfId="38" applyNumberFormat="1" applyFont="1" applyFill="1" applyBorder="1" applyAlignment="1">
      <alignment horizontal="center" vertical="center"/>
    </xf>
    <xf numFmtId="2" fontId="103" fillId="21" borderId="8" xfId="38" applyNumberFormat="1" applyFont="1" applyFill="1" applyBorder="1" applyAlignment="1">
      <alignment horizontal="center" vertical="center"/>
    </xf>
    <xf numFmtId="2" fontId="103" fillId="4" borderId="15" xfId="38" applyNumberFormat="1" applyFont="1" applyFill="1" applyBorder="1" applyAlignment="1">
      <alignment horizontal="center" vertical="center"/>
    </xf>
    <xf numFmtId="2" fontId="103" fillId="4" borderId="6" xfId="38" applyNumberFormat="1" applyFont="1" applyFill="1" applyBorder="1" applyAlignment="1">
      <alignment horizontal="center" vertical="center"/>
    </xf>
    <xf numFmtId="2" fontId="103" fillId="4" borderId="7" xfId="38" applyNumberFormat="1" applyFont="1" applyFill="1" applyBorder="1" applyAlignment="1">
      <alignment horizontal="center" vertical="center"/>
    </xf>
    <xf numFmtId="2" fontId="103" fillId="4" borderId="8" xfId="38" applyNumberFormat="1" applyFont="1" applyFill="1" applyBorder="1" applyAlignment="1">
      <alignment horizontal="center" vertical="center"/>
    </xf>
    <xf numFmtId="2" fontId="51" fillId="22" borderId="39" xfId="38" applyNumberFormat="1" applyFont="1" applyFill="1" applyBorder="1" applyAlignment="1">
      <alignment horizontal="center" vertical="center"/>
    </xf>
    <xf numFmtId="2" fontId="51" fillId="22" borderId="10" xfId="38" applyNumberFormat="1" applyFont="1" applyFill="1" applyBorder="1" applyAlignment="1">
      <alignment horizontal="center" vertical="center"/>
    </xf>
    <xf numFmtId="2" fontId="51" fillId="22" borderId="38" xfId="38" applyNumberFormat="1" applyFont="1" applyFill="1" applyBorder="1" applyAlignment="1">
      <alignment horizontal="center" vertical="center"/>
    </xf>
    <xf numFmtId="2" fontId="51" fillId="4" borderId="58" xfId="38" applyNumberFormat="1" applyFont="1" applyFill="1" applyBorder="1" applyAlignment="1">
      <alignment horizontal="center" vertical="center"/>
    </xf>
    <xf numFmtId="2" fontId="51" fillId="4" borderId="45" xfId="38" applyNumberFormat="1" applyFont="1" applyFill="1" applyBorder="1" applyAlignment="1">
      <alignment horizontal="center" vertical="center"/>
    </xf>
    <xf numFmtId="2" fontId="51" fillId="4" borderId="59" xfId="38" applyNumberFormat="1" applyFont="1" applyFill="1" applyBorder="1" applyAlignment="1">
      <alignment horizontal="center" vertical="center"/>
    </xf>
    <xf numFmtId="0" fontId="22" fillId="0" borderId="0" xfId="38" applyFont="1" applyAlignment="1">
      <alignment horizontal="right" vertical="top" wrapText="1"/>
    </xf>
    <xf numFmtId="0" fontId="2" fillId="0" borderId="0" xfId="38" applyAlignment="1">
      <alignment horizontal="center" vertical="top" wrapText="1"/>
    </xf>
    <xf numFmtId="2" fontId="104" fillId="4" borderId="7" xfId="38" applyNumberFormat="1" applyFont="1" applyFill="1" applyBorder="1" applyAlignment="1">
      <alignment horizontal="center" vertical="center"/>
    </xf>
    <xf numFmtId="2" fontId="104" fillId="4" borderId="8" xfId="38" applyNumberFormat="1" applyFont="1" applyFill="1" applyBorder="1" applyAlignment="1">
      <alignment horizontal="center" vertical="center"/>
    </xf>
    <xf numFmtId="2" fontId="51" fillId="4" borderId="7" xfId="38" applyNumberFormat="1" applyFont="1" applyFill="1" applyBorder="1" applyAlignment="1">
      <alignment horizontal="center" vertical="center"/>
    </xf>
    <xf numFmtId="2" fontId="51" fillId="4" borderId="8" xfId="38" applyNumberFormat="1" applyFont="1" applyFill="1" applyBorder="1" applyAlignment="1">
      <alignment horizontal="center" vertical="center"/>
    </xf>
    <xf numFmtId="0" fontId="24" fillId="0" borderId="0" xfId="38" applyFont="1" applyAlignment="1">
      <alignment horizontal="center" wrapText="1"/>
    </xf>
    <xf numFmtId="0" fontId="2" fillId="0" borderId="7" xfId="38" applyBorder="1" applyAlignment="1">
      <alignment horizontal="left" vertical="center" wrapText="1"/>
    </xf>
    <xf numFmtId="0" fontId="2" fillId="0" borderId="2" xfId="38" applyBorder="1" applyAlignment="1">
      <alignment horizontal="left" vertical="center" wrapText="1"/>
    </xf>
    <xf numFmtId="0" fontId="2" fillId="0" borderId="8" xfId="38" applyBorder="1" applyAlignment="1">
      <alignment horizontal="left" vertical="center" wrapText="1"/>
    </xf>
    <xf numFmtId="2" fontId="22" fillId="6" borderId="11" xfId="38" applyNumberFormat="1" applyFont="1" applyFill="1" applyBorder="1" applyAlignment="1">
      <alignment horizontal="center" vertical="center"/>
    </xf>
    <xf numFmtId="2" fontId="22" fillId="6" borderId="13" xfId="38" applyNumberFormat="1" applyFont="1" applyFill="1" applyBorder="1" applyAlignment="1">
      <alignment horizontal="center" vertical="center"/>
    </xf>
    <xf numFmtId="0" fontId="2" fillId="0" borderId="7" xfId="38" applyBorder="1" applyAlignment="1">
      <alignment horizontal="left" vertical="center"/>
    </xf>
    <xf numFmtId="0" fontId="2" fillId="0" borderId="2" xfId="38" applyBorder="1" applyAlignment="1">
      <alignment horizontal="left" vertical="center"/>
    </xf>
    <xf numFmtId="0" fontId="2" fillId="0" borderId="8" xfId="38" applyBorder="1" applyAlignment="1">
      <alignment horizontal="left" vertical="center"/>
    </xf>
    <xf numFmtId="2" fontId="22" fillId="6" borderId="12" xfId="38" applyNumberFormat="1" applyFont="1" applyFill="1" applyBorder="1" applyAlignment="1">
      <alignment horizontal="center" vertical="center"/>
    </xf>
    <xf numFmtId="2" fontId="104" fillId="4" borderId="7" xfId="38" applyNumberFormat="1" applyFont="1" applyFill="1" applyBorder="1" applyAlignment="1">
      <alignment horizontal="left" vertical="center"/>
    </xf>
    <xf numFmtId="2" fontId="104" fillId="4" borderId="2" xfId="38" applyNumberFormat="1" applyFont="1" applyFill="1" applyBorder="1" applyAlignment="1">
      <alignment horizontal="left" vertical="center"/>
    </xf>
    <xf numFmtId="2" fontId="24" fillId="4" borderId="7" xfId="38" applyNumberFormat="1" applyFont="1" applyFill="1" applyBorder="1" applyAlignment="1">
      <alignment horizontal="center" vertical="center"/>
    </xf>
    <xf numFmtId="2" fontId="24" fillId="4" borderId="2" xfId="38" applyNumberFormat="1" applyFont="1" applyFill="1" applyBorder="1" applyAlignment="1">
      <alignment horizontal="center" vertical="center"/>
    </xf>
    <xf numFmtId="2" fontId="24" fillId="4" borderId="8" xfId="38" applyNumberFormat="1" applyFont="1" applyFill="1" applyBorder="1" applyAlignment="1">
      <alignment horizontal="center" vertical="center"/>
    </xf>
    <xf numFmtId="0" fontId="2" fillId="0" borderId="0" xfId="38" applyAlignment="1">
      <alignment horizontal="left" vertical="top" wrapText="1"/>
    </xf>
    <xf numFmtId="0" fontId="28" fillId="4" borderId="73" xfId="0" applyFont="1" applyFill="1" applyBorder="1" applyAlignment="1">
      <alignment horizontal="center" vertical="center" wrapText="1"/>
    </xf>
    <xf numFmtId="0" fontId="28" fillId="4" borderId="66" xfId="0" applyFont="1" applyFill="1" applyBorder="1" applyAlignment="1">
      <alignment horizontal="center" vertical="center" wrapText="1"/>
    </xf>
    <xf numFmtId="0" fontId="10" fillId="4" borderId="73" xfId="0" applyFont="1" applyFill="1" applyBorder="1" applyAlignment="1">
      <alignment horizontal="center" vertical="center" wrapText="1"/>
    </xf>
    <xf numFmtId="0" fontId="10" fillId="4" borderId="66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</xf>
    <xf numFmtId="0" fontId="80" fillId="0" borderId="62" xfId="0" applyFont="1" applyBorder="1" applyAlignment="1">
      <alignment horizontal="center" vertical="center"/>
    </xf>
    <xf numFmtId="0" fontId="80" fillId="0" borderId="58" xfId="0" applyFont="1" applyBorder="1" applyAlignment="1">
      <alignment horizontal="center" vertical="center"/>
    </xf>
    <xf numFmtId="0" fontId="80" fillId="0" borderId="46" xfId="0" applyFont="1" applyBorder="1" applyAlignment="1">
      <alignment horizontal="center" vertical="center"/>
    </xf>
    <xf numFmtId="0" fontId="80" fillId="0" borderId="65" xfId="0" applyFont="1" applyBorder="1" applyAlignment="1">
      <alignment horizontal="center" vertical="center"/>
    </xf>
    <xf numFmtId="0" fontId="80" fillId="0" borderId="72" xfId="0" applyFont="1" applyBorder="1" applyAlignment="1">
      <alignment horizontal="center" vertical="center"/>
    </xf>
    <xf numFmtId="0" fontId="80" fillId="0" borderId="33" xfId="0" applyFont="1" applyBorder="1" applyAlignment="1">
      <alignment horizontal="center" vertical="center"/>
    </xf>
    <xf numFmtId="0" fontId="80" fillId="0" borderId="4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3" fillId="0" borderId="0" xfId="12" applyFont="1" applyAlignment="1">
      <alignment horizontal="center" vertical="center"/>
    </xf>
    <xf numFmtId="0" fontId="24" fillId="0" borderId="0" xfId="12" applyFont="1" applyAlignment="1">
      <alignment horizontal="center" vertical="center"/>
    </xf>
    <xf numFmtId="0" fontId="10" fillId="11" borderId="32" xfId="2" applyFont="1" applyFill="1" applyBorder="1" applyAlignment="1">
      <alignment horizontal="center" vertical="center" wrapText="1"/>
    </xf>
    <xf numFmtId="0" fontId="10" fillId="11" borderId="84" xfId="2" applyFont="1" applyFill="1" applyBorder="1" applyAlignment="1">
      <alignment horizontal="center" vertical="center" wrapText="1"/>
    </xf>
    <xf numFmtId="0" fontId="10" fillId="11" borderId="85" xfId="2" applyFont="1" applyFill="1" applyBorder="1" applyAlignment="1">
      <alignment horizontal="center" vertical="center" wrapText="1"/>
    </xf>
    <xf numFmtId="0" fontId="10" fillId="11" borderId="19" xfId="2" applyFont="1" applyFill="1" applyBorder="1" applyAlignment="1">
      <alignment horizontal="center" vertical="center" wrapText="1"/>
    </xf>
    <xf numFmtId="0" fontId="82" fillId="7" borderId="9" xfId="46" applyFont="1" applyFill="1" applyBorder="1" applyAlignment="1">
      <alignment horizontal="center" vertical="top" wrapText="1"/>
    </xf>
    <xf numFmtId="0" fontId="82" fillId="8" borderId="9" xfId="46" applyFont="1" applyFill="1" applyBorder="1" applyAlignment="1">
      <alignment horizontal="center" vertical="top" wrapText="1"/>
    </xf>
    <xf numFmtId="0" fontId="82" fillId="9" borderId="9" xfId="46" applyFont="1" applyFill="1" applyBorder="1" applyAlignment="1">
      <alignment vertical="top"/>
    </xf>
    <xf numFmtId="0" fontId="84" fillId="9" borderId="9" xfId="46" applyFont="1" applyFill="1" applyBorder="1" applyAlignment="1">
      <alignment vertical="top"/>
    </xf>
    <xf numFmtId="0" fontId="82" fillId="8" borderId="9" xfId="46" applyFont="1" applyFill="1" applyBorder="1" applyAlignment="1">
      <alignment vertical="top"/>
    </xf>
    <xf numFmtId="0" fontId="84" fillId="8" borderId="9" xfId="46" applyFont="1" applyFill="1" applyBorder="1" applyAlignment="1">
      <alignment vertical="top"/>
    </xf>
    <xf numFmtId="0" fontId="89" fillId="9" borderId="9" xfId="47" applyFont="1" applyFill="1" applyBorder="1" applyAlignment="1">
      <alignment vertical="top"/>
    </xf>
    <xf numFmtId="0" fontId="91" fillId="9" borderId="9" xfId="47" applyFont="1" applyFill="1" applyBorder="1" applyAlignment="1">
      <alignment vertical="top"/>
    </xf>
    <xf numFmtId="0" fontId="89" fillId="8" borderId="9" xfId="47" applyFont="1" applyFill="1" applyBorder="1" applyAlignment="1">
      <alignment vertical="top"/>
    </xf>
    <xf numFmtId="0" fontId="91" fillId="8" borderId="9" xfId="47" applyFont="1" applyFill="1" applyBorder="1" applyAlignment="1">
      <alignment vertical="top"/>
    </xf>
    <xf numFmtId="0" fontId="89" fillId="7" borderId="9" xfId="47" applyFont="1" applyFill="1" applyBorder="1" applyAlignment="1">
      <alignment horizontal="center" vertical="top" wrapText="1"/>
    </xf>
    <xf numFmtId="0" fontId="89" fillId="8" borderId="9" xfId="47" applyFont="1" applyFill="1" applyBorder="1" applyAlignment="1">
      <alignment horizontal="center" vertical="top" wrapText="1"/>
    </xf>
    <xf numFmtId="0" fontId="93" fillId="0" borderId="24" xfId="0" applyFont="1" applyBorder="1" applyAlignment="1">
      <alignment horizontal="center" vertical="center" wrapText="1"/>
    </xf>
    <xf numFmtId="0" fontId="93" fillId="0" borderId="37" xfId="0" applyFont="1" applyBorder="1" applyAlignment="1">
      <alignment horizontal="center" vertical="center" wrapText="1"/>
    </xf>
    <xf numFmtId="0" fontId="93" fillId="0" borderId="27" xfId="0" applyFont="1" applyBorder="1" applyAlignment="1">
      <alignment horizontal="center"/>
    </xf>
    <xf numFmtId="0" fontId="93" fillId="0" borderId="29" xfId="0" applyFont="1" applyBorder="1" applyAlignment="1">
      <alignment horizontal="center"/>
    </xf>
    <xf numFmtId="0" fontId="93" fillId="0" borderId="39" xfId="0" applyFont="1" applyBorder="1" applyAlignment="1">
      <alignment horizontal="center"/>
    </xf>
  </cellXfs>
  <cellStyles count="49">
    <cellStyle name="Currency 2" xfId="1"/>
    <cellStyle name="Currency 2 2" xfId="23"/>
    <cellStyle name="Currency 2 2 2" xfId="41"/>
    <cellStyle name="Currency 2 3" xfId="21"/>
    <cellStyle name="Currency 2 3 2" xfId="39"/>
    <cellStyle name="Currency 2 4" xfId="29"/>
    <cellStyle name="Currency 2 4 2" xfId="43"/>
    <cellStyle name="Currency 2 5" xfId="34"/>
    <cellStyle name="Currency 3" xfId="22"/>
    <cellStyle name="Currency 3 2" xfId="40"/>
    <cellStyle name="Hiperligação" xfId="2" builtinId="8"/>
    <cellStyle name="Hyperlink 2" xfId="11"/>
    <cellStyle name="Hyperlink 3" xfId="14"/>
    <cellStyle name="Moeda" xfId="48" builtinId="4"/>
    <cellStyle name="Normal" xfId="0" builtinId="0"/>
    <cellStyle name="Normal 12 2 3" xfId="18"/>
    <cellStyle name="Normal 2" xfId="3"/>
    <cellStyle name="Normal 2 2" xfId="9"/>
    <cellStyle name="Normal 2 2 2" xfId="26"/>
    <cellStyle name="Normal 2 2 3" xfId="20"/>
    <cellStyle name="Normal 2 2 3 2" xfId="38"/>
    <cellStyle name="Normal 2 3" xfId="24"/>
    <cellStyle name="Normal 2 4" xfId="19"/>
    <cellStyle name="Normal 2 5" xfId="30"/>
    <cellStyle name="Normal 3" xfId="8"/>
    <cellStyle name="Normal 3 2" xfId="25"/>
    <cellStyle name="Normal 3 3" xfId="17"/>
    <cellStyle name="Normal 3 3 2" xfId="37"/>
    <cellStyle name="Normal 4" xfId="12"/>
    <cellStyle name="Normal 4 2" xfId="15"/>
    <cellStyle name="Normal 4 3" xfId="32"/>
    <cellStyle name="Normal 4 3 2" xfId="44"/>
    <cellStyle name="Normal 4 4" xfId="35"/>
    <cellStyle name="Normal 5" xfId="16"/>
    <cellStyle name="Normal 6" xfId="28"/>
    <cellStyle name="Normal 6 2" xfId="42"/>
    <cellStyle name="Normal 7" xfId="46"/>
    <cellStyle name="Normal 8" xfId="47"/>
    <cellStyle name="Percent 2" xfId="4"/>
    <cellStyle name="Percent 2 2" xfId="31"/>
    <cellStyle name="Percent 3" xfId="10"/>
    <cellStyle name="Percent 3 2" xfId="27"/>
    <cellStyle name="Percent 4" xfId="13"/>
    <cellStyle name="Percent 4 2" xfId="33"/>
    <cellStyle name="Percent 4 2 2" xfId="45"/>
    <cellStyle name="Percent 4 3" xfId="36"/>
    <cellStyle name="Percentagem" xfId="7" builtinId="5"/>
    <cellStyle name="TableEvenline" xfId="5"/>
    <cellStyle name="TableOddline" xfId="6"/>
  </cellStyles>
  <dxfs count="31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6" formatCode="#,##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 Light"/>
        <scheme val="major"/>
      </font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 style="hair">
          <color indexed="64"/>
        </vertic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7" formatCode="yyyy/mm/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alignment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65" formatCode="#,##0.00\ &quot;€&quot;"/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0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71" formatCode="####\-###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border outline="0">
        <right style="thin">
          <color indexed="64"/>
        </right>
      </border>
    </dxf>
    <dxf>
      <border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auto="1"/>
        <name val="Calibri Light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109854</xdr:colOff>
      <xdr:row>0</xdr:row>
      <xdr:rowOff>154940</xdr:rowOff>
    </xdr:from>
    <xdr:to>
      <xdr:col>4</xdr:col>
      <xdr:colOff>140597</xdr:colOff>
      <xdr:row>1</xdr:row>
      <xdr:rowOff>171450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4" y="154940"/>
          <a:ext cx="2107193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9</xdr:col>
      <xdr:colOff>183562</xdr:colOff>
      <xdr:row>0</xdr:row>
      <xdr:rowOff>78104</xdr:rowOff>
    </xdr:from>
    <xdr:to>
      <xdr:col>11</xdr:col>
      <xdr:colOff>118110</xdr:colOff>
      <xdr:row>2</xdr:row>
      <xdr:rowOff>38099</xdr:rowOff>
    </xdr:to>
    <xdr:pic>
      <xdr:nvPicPr>
        <xdr:cNvPr id="2058" name="Imagem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6050962" y="78104"/>
          <a:ext cx="1315673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11</xdr:col>
      <xdr:colOff>285750</xdr:colOff>
      <xdr:row>0</xdr:row>
      <xdr:rowOff>57150</xdr:rowOff>
    </xdr:from>
    <xdr:to>
      <xdr:col>13</xdr:col>
      <xdr:colOff>760998</xdr:colOff>
      <xdr:row>2</xdr:row>
      <xdr:rowOff>64060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4275" y="57150"/>
          <a:ext cx="1627773" cy="597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132042</xdr:colOff>
      <xdr:row>0</xdr:row>
      <xdr:rowOff>124199</xdr:rowOff>
    </xdr:from>
    <xdr:to>
      <xdr:col>2</xdr:col>
      <xdr:colOff>347942</xdr:colOff>
      <xdr:row>0</xdr:row>
      <xdr:rowOff>629024</xdr:rowOff>
    </xdr:to>
    <xdr:pic>
      <xdr:nvPicPr>
        <xdr:cNvPr id="2" name="Picture 2" descr="IHRU_RGB_b">
          <a:extLst>
            <a:ext uri="{FF2B5EF4-FFF2-40B4-BE49-F238E27FC236}">
              <a16:creationId xmlns:a16="http://schemas.microsoft.com/office/drawing/2014/main" id="{28D51A55-BBA4-49DA-B422-10ED8702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42" y="124199"/>
          <a:ext cx="368972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0</xdr:row>
      <xdr:rowOff>171451</xdr:rowOff>
    </xdr:from>
    <xdr:ext cx="1323975" cy="474147"/>
    <xdr:pic>
      <xdr:nvPicPr>
        <xdr:cNvPr id="4" name="Picture 3">
          <a:extLst>
            <a:ext uri="{FF2B5EF4-FFF2-40B4-BE49-F238E27FC236}">
              <a16:creationId xmlns:a16="http://schemas.microsoft.com/office/drawing/2014/main" id="{83AAE800-ECCD-4B83-9755-80C75A77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171451"/>
          <a:ext cx="1323975" cy="47414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1322070</xdr:colOff>
      <xdr:row>0</xdr:row>
      <xdr:rowOff>282290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282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2" name="Picture 1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692862</xdr:colOff>
      <xdr:row>0</xdr:row>
      <xdr:rowOff>102951</xdr:rowOff>
    </xdr:from>
    <xdr:ext cx="1136015" cy="449907"/>
    <xdr:pic>
      <xdr:nvPicPr>
        <xdr:cNvPr id="3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1044010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8461" y="133480"/>
          <a:ext cx="1172092" cy="438149"/>
        </a:xfrm>
        <a:prstGeom prst="rect">
          <a:avLst/>
        </a:prstGeom>
      </xdr:spPr>
    </xdr:pic>
    <xdr:clientData/>
  </xdr:oneCellAnchor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5" name="Picture 4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0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692862</xdr:colOff>
      <xdr:row>0</xdr:row>
      <xdr:rowOff>102951</xdr:rowOff>
    </xdr:from>
    <xdr:ext cx="1136015" cy="449907"/>
    <xdr:pic>
      <xdr:nvPicPr>
        <xdr:cNvPr id="6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0795712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0163" y="133480"/>
          <a:ext cx="1172092" cy="4381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85725</xdr:colOff>
      <xdr:row>0</xdr:row>
      <xdr:rowOff>76201</xdr:rowOff>
    </xdr:from>
    <xdr:to>
      <xdr:col>2</xdr:col>
      <xdr:colOff>511498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1"/>
          <a:ext cx="3188023" cy="371474"/>
        </a:xfrm>
        <a:prstGeom prst="rect">
          <a:avLst/>
        </a:prstGeom>
      </xdr:spPr>
    </xdr:pic>
    <xdr:clientData/>
  </xdr:twoCellAnchor>
  <xdr:twoCellAnchor editAs="absolute">
    <xdr:from>
      <xdr:col>8</xdr:col>
      <xdr:colOff>123825</xdr:colOff>
      <xdr:row>0</xdr:row>
      <xdr:rowOff>38100</xdr:rowOff>
    </xdr:from>
    <xdr:to>
      <xdr:col>8</xdr:col>
      <xdr:colOff>1559758</xdr:colOff>
      <xdr:row>3</xdr:row>
      <xdr:rowOff>89958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77225" y="38100"/>
          <a:ext cx="1435933" cy="575733"/>
        </a:xfrm>
        <a:prstGeom prst="rect">
          <a:avLst/>
        </a:prstGeom>
      </xdr:spPr>
    </xdr:pic>
    <xdr:clientData/>
  </xdr:twoCellAnchor>
  <xdr:twoCellAnchor editAs="absolute">
    <xdr:from>
      <xdr:col>8</xdr:col>
      <xdr:colOff>2076450</xdr:colOff>
      <xdr:row>0</xdr:row>
      <xdr:rowOff>38100</xdr:rowOff>
    </xdr:from>
    <xdr:to>
      <xdr:col>8</xdr:col>
      <xdr:colOff>3700895</xdr:colOff>
      <xdr:row>3</xdr:row>
      <xdr:rowOff>109855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9850" y="38100"/>
          <a:ext cx="1624445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twoCellAnchor editAs="absolute">
    <xdr:from>
      <xdr:col>12</xdr:col>
      <xdr:colOff>84281</xdr:colOff>
      <xdr:row>0</xdr:row>
      <xdr:rowOff>104775</xdr:rowOff>
    </xdr:from>
    <xdr:to>
      <xdr:col>14</xdr:col>
      <xdr:colOff>5739</xdr:colOff>
      <xdr:row>2</xdr:row>
      <xdr:rowOff>13758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1356" y="104775"/>
          <a:ext cx="1435933" cy="575733"/>
        </a:xfrm>
        <a:prstGeom prst="rect">
          <a:avLst/>
        </a:prstGeom>
      </xdr:spPr>
    </xdr:pic>
    <xdr:clientData/>
  </xdr:twoCellAnchor>
  <xdr:twoCellAnchor editAs="absolute">
    <xdr:from>
      <xdr:col>14</xdr:col>
      <xdr:colOff>57150</xdr:colOff>
      <xdr:row>0</xdr:row>
      <xdr:rowOff>66675</xdr:rowOff>
    </xdr:from>
    <xdr:to>
      <xdr:col>15</xdr:col>
      <xdr:colOff>799098</xdr:colOff>
      <xdr:row>1</xdr:row>
      <xdr:rowOff>159310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8700" y="66675"/>
          <a:ext cx="1627773" cy="597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112856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681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685800</xdr:colOff>
      <xdr:row>0</xdr:row>
      <xdr:rowOff>85725</xdr:rowOff>
    </xdr:from>
    <xdr:to>
      <xdr:col>5</xdr:col>
      <xdr:colOff>1427748</xdr:colOff>
      <xdr:row>0</xdr:row>
      <xdr:rowOff>683185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5</xdr:col>
      <xdr:colOff>1017731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2556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1123950</xdr:colOff>
      <xdr:row>0</xdr:row>
      <xdr:rowOff>85725</xdr:rowOff>
    </xdr:from>
    <xdr:to>
      <xdr:col>7</xdr:col>
      <xdr:colOff>1342023</xdr:colOff>
      <xdr:row>2</xdr:row>
      <xdr:rowOff>16435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58475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1160606</xdr:colOff>
      <xdr:row>0</xdr:row>
      <xdr:rowOff>57150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5581" y="5715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1257300</xdr:colOff>
      <xdr:row>0</xdr:row>
      <xdr:rowOff>142875</xdr:rowOff>
    </xdr:from>
    <xdr:to>
      <xdr:col>5</xdr:col>
      <xdr:colOff>1475373</xdr:colOff>
      <xdr:row>2</xdr:row>
      <xdr:rowOff>73585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81975" y="142875"/>
          <a:ext cx="1627773" cy="597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2390776</xdr:colOff>
      <xdr:row>0</xdr:row>
      <xdr:rowOff>531758</xdr:rowOff>
    </xdr:to>
    <xdr:pic>
      <xdr:nvPicPr>
        <xdr:cNvPr id="3" name="Picture 2" descr="IHRU_RGB_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41947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352425</xdr:colOff>
      <xdr:row>0</xdr:row>
      <xdr:rowOff>159809</xdr:rowOff>
    </xdr:from>
    <xdr:ext cx="1323975" cy="53551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59809"/>
          <a:ext cx="1323975" cy="53551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2219326</xdr:colOff>
      <xdr:row>0</xdr:row>
      <xdr:rowOff>531758</xdr:rowOff>
    </xdr:to>
    <xdr:pic>
      <xdr:nvPicPr>
        <xdr:cNvPr id="2" name="Picture 1" descr="IHRU_RGB_b">
          <a:extLst>
            <a:ext uri="{FF2B5EF4-FFF2-40B4-BE49-F238E27FC236}">
              <a16:creationId xmlns:a16="http://schemas.microsoft.com/office/drawing/2014/main" id="{58C62C9B-035C-4446-A8B7-7E13FFBD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24802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600075</xdr:colOff>
      <xdr:row>0</xdr:row>
      <xdr:rowOff>150284</xdr:rowOff>
    </xdr:from>
    <xdr:ext cx="1323975" cy="535516"/>
    <xdr:pic>
      <xdr:nvPicPr>
        <xdr:cNvPr id="3" name="Picture 2">
          <a:extLst>
            <a:ext uri="{FF2B5EF4-FFF2-40B4-BE49-F238E27FC236}">
              <a16:creationId xmlns:a16="http://schemas.microsoft.com/office/drawing/2014/main" id="{A508C8CB-8DDB-4FEC-BE7F-72347CF2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50284"/>
          <a:ext cx="1323975" cy="5355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ral\GPAH\1%20-%20PRIMEIRO%20DIREITO\0%20-%20Apoio%20-%201D\Modelos\2%20ELH%20e%20AC\Modelo%20Analise%20ELH%20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SrvLbLx.Domain.Local\Vol1\Geral\GPAH\8%20-%20PRR\Modelos\Em%20desenvolvimento\1D_RequisitosLegais_2021%2011%20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ral\GPAH\8%20-%20PRR\Modelos\Em%20desenvolvimento\1D_EntBenef_Reabilitaca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HRU\PRR\1D_RequisitosLegais_2021%2011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cer"/>
      <sheetName val="INE"/>
      <sheetName val="PatIHRU"/>
      <sheetName val="ELH"/>
      <sheetName val="AC1"/>
      <sheetName val="AC2"/>
      <sheetName val="AC3_AnexoI"/>
      <sheetName val="INE_semgraf"/>
      <sheetName val="|"/>
      <sheetName val="Ajuda"/>
      <sheetName val="Esclarecimentos"/>
      <sheetName val="AC"/>
      <sheetName val="arrend"/>
      <sheetName val="Alojamentos"/>
      <sheetName val="Edifícios dados"/>
      <sheetName val="dados BD"/>
      <sheetName val="SH"/>
      <sheetName val="HCC"/>
      <sheetName val="ELH_Alt"/>
      <sheetName val="AC_Alt"/>
      <sheetName val="Tabelas"/>
      <sheetName val="Municipios"/>
      <sheetName val="População aloj"/>
      <sheetName val="Hab Social"/>
      <sheetName val="Pop etária"/>
      <sheetName val="VRefAquis"/>
      <sheetName val="VRefArren"/>
      <sheetName val="Quadro SH"/>
    </sheetNames>
    <sheetDataSet>
      <sheetData sheetId="0">
        <row r="9">
          <cell r="D9" t="e">
            <v>#N/A</v>
          </cell>
        </row>
        <row r="11">
          <cell r="D11" t="e">
            <v>#N/A</v>
          </cell>
          <cell r="Q11" t="e">
            <v>#N/A</v>
          </cell>
        </row>
        <row r="13">
          <cell r="D13" t="e">
            <v>#N/A</v>
          </cell>
          <cell r="Q13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I8" t="e">
            <v>#N/A</v>
          </cell>
        </row>
        <row r="16"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</row>
        <row r="17"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</row>
        <row r="18"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</row>
        <row r="19"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ux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C5">
            <v>710</v>
          </cell>
        </row>
        <row r="15">
          <cell r="C15" t="e">
            <v>#REF!</v>
          </cell>
        </row>
      </sheetData>
      <sheetData sheetId="17" refreshError="1"/>
      <sheetData sheetId="18" refreshError="1"/>
      <sheetData sheetId="19">
        <row r="8">
          <cell r="I8">
            <v>2.87</v>
          </cell>
        </row>
        <row r="9">
          <cell r="I9">
            <v>50</v>
          </cell>
        </row>
        <row r="15">
          <cell r="I15">
            <v>681.54</v>
          </cell>
          <cell r="J15">
            <v>957.06000000000017</v>
          </cell>
          <cell r="K15">
            <v>1308.7200000000003</v>
          </cell>
          <cell r="L15">
            <v>1611.7920000000004</v>
          </cell>
          <cell r="M15">
            <v>1763.3280000000004</v>
          </cell>
          <cell r="N15">
            <v>2066.4</v>
          </cell>
        </row>
        <row r="16">
          <cell r="I16">
            <v>392.61600000000004</v>
          </cell>
          <cell r="J16">
            <v>502.82400000000007</v>
          </cell>
          <cell r="K16">
            <v>654.36000000000013</v>
          </cell>
          <cell r="L16">
            <v>805.89599999999996</v>
          </cell>
          <cell r="M16">
            <v>881.6640000000001</v>
          </cell>
          <cell r="N16">
            <v>1033.2</v>
          </cell>
        </row>
      </sheetData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rio"/>
      <sheetName val="BD_Formulário"/>
      <sheetName val="Anexo I"/>
      <sheetName val="BD_Anexo I"/>
      <sheetName val="Anexo II"/>
      <sheetName val="Anexo III"/>
      <sheetName val="Separador 1"/>
      <sheetName val="Anexo IV"/>
      <sheetName val="Anexo V"/>
      <sheetName val="Anexo V C"/>
      <sheetName val="Separador 2"/>
      <sheetName val="Anexo 3a"/>
      <sheetName val="Anexo 4a"/>
      <sheetName val="Anexo 5a"/>
      <sheetName val="HCC"/>
      <sheetName val="NQ"/>
      <sheetName val="CO"/>
      <sheetName val="SH"/>
      <sheetName val="Tabelas"/>
      <sheetName val="Municipios"/>
      <sheetName val="VRefAquis"/>
      <sheetName val="VRefArren"/>
      <sheetName val="Habitac"/>
    </sheetNames>
    <sheetDataSet>
      <sheetData sheetId="0">
        <row r="7">
          <cell r="E7" t="str">
            <v>Corvo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>
            <v>710</v>
          </cell>
        </row>
      </sheetData>
      <sheetData sheetId="18" refreshError="1"/>
      <sheetData sheetId="19" refreshError="1"/>
      <sheetData sheetId="20">
        <row r="8">
          <cell r="I8">
            <v>2.87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id="15" name="Table22129422916" displayName="Table22129422916" ref="A6:H48" totalsRowShown="0" headerRowDxfId="313" dataDxfId="311" headerRowBorderDxfId="312" tableBorderDxfId="310" totalsRowBorderDxfId="309">
  <autoFilter ref="A6:H48"/>
  <tableColumns count="8">
    <tableColumn id="9" name="âmbito de aplicação" dataDxfId="308"/>
    <tableColumn id="8" name="N.º" dataDxfId="307"/>
    <tableColumn id="7" name="REQUISITOS LEGAIS" dataDxfId="306"/>
    <tableColumn id="1" name="ENQUADRAMENTO LEGAL" dataDxfId="305"/>
    <tableColumn id="2" name="Verificação pelo município dos requisitos nos termos do número 3.3.2" dataDxfId="304"/>
    <tableColumn id="6" name="Fase em que é obrigatória a apresentação dos elementos." dataDxfId="303"/>
    <tableColumn id="11" name="Fundamentação" dataDxfId="302"/>
    <tableColumn id="3" name="OBSERVAÇÕES" dataDxfId="301"/>
  </tableColumns>
  <tableStyleInfo name="TableStyleMedium19" showFirstColumn="0" showLastColumn="0" showRowStripes="1" showColumnStripes="0"/>
</table>
</file>

<file path=xl/tables/table10.xml><?xml version="1.0" encoding="utf-8"?>
<table xmlns="http://schemas.openxmlformats.org/spreadsheetml/2006/main" id="27" name="Table2628" displayName="Table2628" ref="B6:I8" totalsRowCount="1" dataDxfId="164" tableBorderDxfId="163">
  <autoFilter ref="B6:I7"/>
  <sortState ref="B7:H7">
    <sortCondition ref="B6:B7"/>
  </sortState>
  <tableColumns count="8">
    <tableColumn id="1" name="Empreitada" totalsRowLabel="Total" dataDxfId="162" totalsRowDxfId="161"/>
    <tableColumn id="2" name="Adjudicatário" totalsRowFunction="custom" dataDxfId="160" totalsRowDxfId="159">
      <calculatedColumnFormula>Table26[[#This Row],[Adjudicatário]]</calculatedColumnFormula>
      <totalsRowFormula>SUM(Table2628[[#Totals],[JUN 2020]:[NOV 20202]])</totalsRowFormula>
    </tableColumn>
    <tableColumn id="4" name="JUN 2020" totalsRowFunction="sum" dataDxfId="158" totalsRowDxfId="157"/>
    <tableColumn id="5" name="JUL 2020" totalsRowFunction="sum" dataDxfId="156" totalsRowDxfId="155"/>
    <tableColumn id="6" name="AGO 2020" totalsRowFunction="custom" dataDxfId="154" totalsRowDxfId="153">
      <calculatedColumnFormula>#REF!</calculatedColumnFormula>
      <totalsRowFormula>SUM(Table2628[AGO 2020])</totalsRowFormula>
    </tableColumn>
    <tableColumn id="7" name="SET 2020" totalsRowFunction="custom" dataDxfId="152" totalsRowDxfId="151">
      <calculatedColumnFormula>#REF!</calculatedColumnFormula>
      <totalsRowFormula>SUM(Table2628[SET 2020])</totalsRowFormula>
    </tableColumn>
    <tableColumn id="8" name="OUT 2020" totalsRowFunction="custom" dataDxfId="150" totalsRowDxfId="149">
      <calculatedColumnFormula>#REF!</calculatedColumnFormula>
      <totalsRowFormula>SUM(Table2628[OUT 2020])</totalsRowFormula>
    </tableColumn>
    <tableColumn id="9" name="NOV 20202" totalsRowFunction="custom" dataDxfId="148" totalsRowDxfId="147">
      <calculatedColumnFormula>#REF!</calculatedColumnFormula>
      <totalsRowFormula>SUM(Table2628[NOV 20202])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Table3" displayName="Table3" ref="A1:E8" totalsRowShown="0" headerRowDxfId="146" dataDxfId="144" headerRowBorderDxfId="145" tableBorderDxfId="143">
  <autoFilter ref="A1:E8"/>
  <tableColumns count="5">
    <tableColumn id="1" name="Tipo de Beneficiário" dataDxfId="142"/>
    <tableColumn id="2" name="Descrição completa" dataDxfId="141"/>
    <tableColumn id="3" name="COD" dataDxfId="140"/>
    <tableColumn id="5" name="Descrição de aviso PRR" dataDxfId="139"/>
    <tableColumn id="4" name="Quem verifica os requisitos candidaturas PRR" dataDxfId="138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id="4" name="SHEstado" displayName="SHEstado" ref="G1:K8" totalsRowShown="0" headerRowDxfId="137" dataDxfId="136">
  <autoFilter ref="G1:K8"/>
  <tableColumns count="5">
    <tableColumn id="1" name="SH26abc" dataDxfId="135"/>
    <tableColumn id="2" name="VRef" dataDxfId="134"/>
    <tableColumn id="3" name="% Máx Comp Vinv" dataDxfId="133"/>
    <tableColumn id="4" name="% Máx Comp Vref" dataDxfId="132"/>
    <tableColumn id="5" name="Designação" dataDxfId="131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id="5" name="Table5" displayName="Table5" ref="Q1:Q5" totalsRowShown="0" headerRowDxfId="130" dataDxfId="129">
  <autoFilter ref="Q1:Q5"/>
  <tableColumns count="1">
    <tableColumn id="1" name="SH25_BD" dataDxfId="128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M1:M6" totalsRowShown="0" headerRowDxfId="127" dataDxfId="126">
  <autoFilter ref="M1:M6"/>
  <tableColumns count="1">
    <tableColumn id="1" name="SH26d" dataDxfId="125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id="7" name="Table7" displayName="Table7" ref="O1:O2" totalsRowShown="0" headerRowDxfId="124" dataDxfId="123">
  <autoFilter ref="O1:O2"/>
  <tableColumns count="1">
    <tableColumn id="1" name="SH26e" dataDxfId="122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id="1" name="Table1" displayName="Table1" ref="A1:A3" totalsRowShown="0" headerRowDxfId="121" dataDxfId="120">
  <autoFilter ref="A1:A3"/>
  <tableColumns count="1">
    <tableColumn id="1" name="Tipo de núcleo" dataDxfId="119"/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C1:C4" totalsRowShown="0" headerRowDxfId="118" dataDxfId="117">
  <autoFilter ref="C1:C4"/>
  <tableColumns count="1">
    <tableColumn id="1" name="Situação atual da família" dataDxfId="116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9" name="Table9" displayName="Table9" ref="E1:F8" totalsRowShown="0" headerRowDxfId="115" dataDxfId="114">
  <autoFilter ref="E1:F8"/>
  <tableColumns count="2">
    <tableColumn id="1" name="Técnico" dataDxfId="113"/>
    <tableColumn id="2" name="Contacto" dataDxfId="112"/>
  </tableColumns>
  <tableStyleInfo name="TableStyleMedium20" showFirstColumn="0" showLastColumn="0" showRowStripes="1" showColumnStripes="0"/>
</table>
</file>

<file path=xl/tables/table19.xml><?xml version="1.0" encoding="utf-8"?>
<table xmlns="http://schemas.openxmlformats.org/spreadsheetml/2006/main" id="10" name="Table10" displayName="Table10" ref="H1:H9" totalsRowShown="0" headerRowDxfId="111" dataDxfId="110">
  <autoFilter ref="H1:H9"/>
  <tableColumns count="1">
    <tableColumn id="1" name="Artigo 5.º Classificação da situação indigna, art. 5ª do D.L. 37/2018" dataDxfId="109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0" name="Table20" displayName="Table20" ref="F52:F56" totalsRowShown="0" headerRowDxfId="300" tableBorderDxfId="299">
  <autoFilter ref="F52:F56"/>
  <tableColumns count="1">
    <tableColumn id="1" name="Fas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C6:C9" totalsRowShown="0" headerRowDxfId="108" dataDxfId="107">
  <autoFilter ref="C6:C9"/>
  <tableColumns count="1">
    <tableColumn id="1" name="Situações Específicas - Art.º10 / Art.º11 / Art.º12" dataDxfId="106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13" name="Table13" displayName="Table13" ref="J1:J6" totalsRowShown="0" headerRowDxfId="105" dataDxfId="104">
  <autoFilter ref="J1:J6"/>
  <tableColumns count="1">
    <tableColumn id="1" name="Prior." dataDxfId="103"/>
  </tableColumns>
  <tableStyleInfo name="TableStyleMedium21" showFirstColumn="0" showLastColumn="0" showRowStripes="1" showColumnStripes="0"/>
</table>
</file>

<file path=xl/tables/table22.xml><?xml version="1.0" encoding="utf-8"?>
<table xmlns="http://schemas.openxmlformats.org/spreadsheetml/2006/main" id="12" name="Table813" displayName="Table813" ref="L1:M4" totalsRowShown="0" headerRowDxfId="102" dataDxfId="101">
  <autoFilter ref="L1:M4"/>
  <tableColumns count="2">
    <tableColumn id="1" name="Art.º 83" dataDxfId="100"/>
    <tableColumn id="2" name="Art.º 84" dataDxfId="99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id="14" name="Table14" displayName="Table14" ref="E10:E12" totalsRowShown="0" headerRowDxfId="98" dataDxfId="97">
  <autoFilter ref="E10:E12"/>
  <tableColumns count="1">
    <tableColumn id="1" name="Enquadramento da solução" dataDxfId="96"/>
  </tableColumns>
  <tableStyleInfo name="TableStyleMedium19" showFirstColumn="0" showLastColumn="0" showRowStripes="1" showColumnStripes="0"/>
</table>
</file>

<file path=xl/tables/table24.xml><?xml version="1.0" encoding="utf-8"?>
<table xmlns="http://schemas.openxmlformats.org/spreadsheetml/2006/main" id="18" name="Table1019" displayName="Table1019" ref="C16:C20" totalsRowShown="0" headerRowDxfId="95" dataDxfId="94">
  <autoFilter ref="C16:C20"/>
  <tableColumns count="1">
    <tableColumn id="1" name="Situação Indigna" dataDxfId="93"/>
  </tableColumns>
  <tableStyleInfo name="TableStyleMedium21" showFirstColumn="0" showLastColumn="0" showRowStripes="1" showColumnStripes="0"/>
</table>
</file>

<file path=xl/tables/table25.xml><?xml version="1.0" encoding="utf-8"?>
<table xmlns="http://schemas.openxmlformats.org/spreadsheetml/2006/main" id="23" name="Table23" displayName="Table23" ref="Q1:R7" totalsRowShown="0" headerRowDxfId="92" dataDxfId="90" headerRowBorderDxfId="91" tableBorderDxfId="89" totalsRowBorderDxfId="88">
  <autoFilter ref="Q1:R7"/>
  <tableColumns count="2">
    <tableColumn id="1" name="Tipologia" dataDxfId="87"/>
    <tableColumn id="2" name="Área bruta HCC (m2)" dataDxfId="86"/>
  </tableColumns>
  <tableStyleInfo name="TableStyleMedium19" showFirstColumn="0" showLastColumn="0" showRowStripes="1" showColumnStripes="0"/>
</table>
</file>

<file path=xl/tables/table26.xml><?xml version="1.0" encoding="utf-8"?>
<table xmlns="http://schemas.openxmlformats.org/spreadsheetml/2006/main" id="24" name="Table24" displayName="Table24" ref="T1:V14" totalsRowShown="0" headerRowDxfId="85" dataDxfId="84">
  <autoFilter ref="T1:V14"/>
  <tableColumns count="3">
    <tableColumn id="1" name="Column1" dataDxfId="83"/>
    <tableColumn id="2" name="Pessoas" dataDxfId="82"/>
    <tableColumn id="3" name="Tipologia adequada" dataDxfId="81"/>
  </tableColumns>
  <tableStyleInfo name="TableStyleMedium20" showFirstColumn="0" showLastColumn="0" showRowStripes="1" showColumnStripes="0"/>
</table>
</file>

<file path=xl/tables/table27.xml><?xml version="1.0" encoding="utf-8"?>
<table xmlns="http://schemas.openxmlformats.org/spreadsheetml/2006/main" id="31" name="Table1432" displayName="Table1432" ref="A1:Q310" totalsRowCount="1" headerRowDxfId="76" dataDxfId="75" headerRowCellStyle="TableOddline">
  <autoFilter ref="A1:Q309"/>
  <sortState ref="A2:Q309">
    <sortCondition ref="A1:A309"/>
  </sortState>
  <tableColumns count="17">
    <tableColumn id="1" name="Município" totalsRowFunction="count" dataDxfId="74" totalsRowDxfId="73" dataCellStyle="TableEvenline"/>
    <tableColumn id="11" name="CodINE Mun2011" dataDxfId="72" totalsRowDxfId="71" dataCellStyle="TableEvenline"/>
    <tableColumn id="7" name="CodINE Mun2013" dataDxfId="70" totalsRowDxfId="69" dataCellStyle="TableEvenline"/>
    <tableColumn id="2" name="NUTS I" dataDxfId="68" totalsRowDxfId="67" dataCellStyle="TableEvenline"/>
    <tableColumn id="8" name="CodINE NUTI" dataDxfId="66" totalsRowDxfId="65" dataCellStyle="TableEvenline">
      <calculatedColumnFormula>VLOOKUP(Table1432[[#This Row],[NUTS I]],Table1533[],2,FALSE)</calculatedColumnFormula>
    </tableColumn>
    <tableColumn id="17" name="NUTS II 2011" dataDxfId="64" totalsRowDxfId="63" dataCellStyle="TableEvenline"/>
    <tableColumn id="16" name="CodINE NUTII 2011" dataDxfId="62" totalsRowDxfId="61" dataCellStyle="TableEvenline">
      <calculatedColumnFormula>VLOOKUP(Table1432[[#This Row],[NUTS II 2011]],Table1634[],2,FALSE)</calculatedColumnFormula>
    </tableColumn>
    <tableColumn id="3" name="NUTS II 2013" dataDxfId="60" totalsRowDxfId="59" dataCellStyle="TableOddline"/>
    <tableColumn id="9" name="CodINE NUTII 2013" dataDxfId="58" totalsRowDxfId="57" dataCellStyle="TableOddline">
      <calculatedColumnFormula>VLOOKUP(Table1432[[#This Row],[NUTS II 2013]],Table162436[],2,FALSE)</calculatedColumnFormula>
    </tableColumn>
    <tableColumn id="19" name="NUTS III 2011" dataDxfId="56" totalsRowDxfId="55" dataCellStyle="TableOddline"/>
    <tableColumn id="18" name="CodINE NUTIII 2011" dataDxfId="54" totalsRowDxfId="53" dataCellStyle="TableOddline">
      <calculatedColumnFormula>VLOOKUP(Table1432[[#This Row],[NUTS III 2011]],Table1735[],2,FALSE)</calculatedColumnFormula>
    </tableColumn>
    <tableColumn id="4" name="NUTS III 2013" dataDxfId="52" totalsRowDxfId="51" dataCellStyle="TableEvenline"/>
    <tableColumn id="10" name="CodINE NUTIII 2013" dataDxfId="50" totalsRowDxfId="49" dataCellStyle="TableEvenline">
      <calculatedColumnFormula>VLOOKUP(Table1432[[#This Row],[NUTS III 2013]],Table172537[],2,FALSE)</calculatedColumnFormula>
    </tableColumn>
    <tableColumn id="5" name="VRefAq" dataDxfId="48" totalsRowDxfId="47">
      <calculatedColumnFormula>IFERROR(VLOOKUP(Table1432[[#This Row],[CodINE Mun2013]],VRefAquis!B:H,2,FALSE),IFERROR(VLOOKUP(Table1432[[#This Row],[CodINE NUTIII 2013]],VRefAquis!B:H,2,FALSE),VLOOKUP(Table1432[[#This Row],[CodINE NUTII 2013]],VRefAquis!B:H,2,FALSE)))</calculatedColumnFormula>
    </tableColumn>
    <tableColumn id="6" name="VRefAr" dataDxfId="46" totalsRowDxfId="45">
      <calculatedColumnFormula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calculatedColumnFormula>
    </tableColumn>
    <tableColumn id="12" name="Lev. 2018 NÚCLEOS" totalsRowFunction="sum" dataDxfId="44" totalsRowDxfId="43"/>
    <tableColumn id="13" name="Lev. 2019 FAMÍLIAS" totalsRowFunction="sum" dataDxfId="42" totalsRowDxfId="41"/>
  </tableColumns>
  <tableStyleInfo name="TableStyleMedium17" showFirstColumn="0" showLastColumn="0" showRowStripes="1" showColumnStripes="0"/>
</table>
</file>

<file path=xl/tables/table28.xml><?xml version="1.0" encoding="utf-8"?>
<table xmlns="http://schemas.openxmlformats.org/spreadsheetml/2006/main" id="32" name="Table1533" displayName="Table1533" ref="S1:T5" totalsRowCount="1" headerRowDxfId="40" dataDxfId="39" totalsRowDxfId="37" tableBorderDxfId="38">
  <autoFilter ref="S1:T4"/>
  <tableColumns count="2">
    <tableColumn id="1" name="NUTI" totalsRowLabel="Total" dataDxfId="36" totalsRowDxfId="35"/>
    <tableColumn id="2" name="CodNUTI" totalsRowFunction="count" dataDxfId="34" totalsRowDxfId="33"/>
  </tableColumns>
  <tableStyleInfo name="TableStyleMedium21" showFirstColumn="0" showLastColumn="0" showRowStripes="1" showColumnStripes="0"/>
</table>
</file>

<file path=xl/tables/table29.xml><?xml version="1.0" encoding="utf-8"?>
<table xmlns="http://schemas.openxmlformats.org/spreadsheetml/2006/main" id="33" name="Table1634" displayName="Table1634" ref="V1:W9" totalsRowCount="1" headerRowDxfId="32" dataDxfId="31" totalsRowDxfId="29" tableBorderDxfId="30" totalsRowBorderDxfId="28">
  <autoFilter ref="V1:W8"/>
  <tableColumns count="2">
    <tableColumn id="1" name="NUTII 2011" totalsRowLabel="Total" dataDxfId="27" totalsRowDxfId="26" dataCellStyle="Normal 2 2 2"/>
    <tableColumn id="2" name="CodNUTII 2011" totalsRowFunction="count" dataDxfId="25" totalsRowDxfId="24" dataCellStyle="Normal 2 2 2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21" name="Table21" displayName="Table21" ref="E53:E56" totalsRowShown="0" headerRowDxfId="298" dataDxfId="297">
  <autoFilter ref="E53:E56"/>
  <tableColumns count="1">
    <tableColumn id="1" name="Verificação pelo município" dataDxfId="296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4" name="Table1735" displayName="Table1735" ref="Y1:Z32" totalsRowCount="1" headerRowDxfId="23" dataDxfId="22" totalsRowDxfId="21">
  <autoFilter ref="Y1:Z31"/>
  <sortState ref="Y2:Z26">
    <sortCondition ref="Y1:Y26"/>
  </sortState>
  <tableColumns count="2">
    <tableColumn id="1" name="NUTIII 2011" totalsRowLabel="Total" dataDxfId="20" totalsRowDxfId="19"/>
    <tableColumn id="2" name="CodINE_NUTIII 2011" totalsRowFunction="count" dataDxfId="18" totalsRowDxfId="17"/>
  </tableColumns>
  <tableStyleInfo name="TableStyleMedium19" showFirstColumn="0" showLastColumn="0" showRowStripes="1" showColumnStripes="0"/>
</table>
</file>

<file path=xl/tables/table31.xml><?xml version="1.0" encoding="utf-8"?>
<table xmlns="http://schemas.openxmlformats.org/spreadsheetml/2006/main" id="35" name="Table162436" displayName="Table162436" ref="AB1:AC9" totalsRowCount="1" headerRowDxfId="16" dataDxfId="15" totalsRowDxfId="13" tableBorderDxfId="14" totalsRowBorderDxfId="12">
  <autoFilter ref="AB1:AC8"/>
  <tableColumns count="2">
    <tableColumn id="1" name="NUTII 2013" totalsRowLabel="Total" dataDxfId="11" totalsRowDxfId="10"/>
    <tableColumn id="2" name="CodNUTII 2013" totalsRowFunction="count" dataDxfId="9" totalsRowDxfId="8"/>
  </tableColumns>
  <tableStyleInfo name="TableStyleMedium20" showFirstColumn="0" showLastColumn="0" showRowStripes="1" showColumnStripes="0"/>
</table>
</file>

<file path=xl/tables/table32.xml><?xml version="1.0" encoding="utf-8"?>
<table xmlns="http://schemas.openxmlformats.org/spreadsheetml/2006/main" id="36" name="Table172537" displayName="Table172537" ref="AE1:AF27" totalsRowCount="1" headerRowDxfId="7" dataDxfId="6" totalsRowDxfId="5">
  <autoFilter ref="AE1:AF26"/>
  <sortState ref="AE2:AF26">
    <sortCondition ref="AE1:AE26"/>
  </sortState>
  <tableColumns count="2">
    <tableColumn id="1" name="NUTIII 2013" totalsRowLabel="Total" dataDxfId="4" totalsRowDxfId="3"/>
    <tableColumn id="2" name="CodINE_NUTIII 2013" totalsRowFunction="count" dataDxfId="2" totalsRowDxfId="1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id="17" name="Table18" displayName="Table18" ref="A5:J156" totalsRowCount="1" totalsRowDxfId="290" headerRowBorderDxfId="292" tableBorderDxfId="291">
  <autoFilter ref="A5:J155"/>
  <tableColumns count="10">
    <tableColumn id="10" name="Identificação prédio ou fração (conforme propriedade horizontal ou designação que permita a identificação)" totalsRowFunction="custom" dataDxfId="289" totalsRowDxfId="288">
      <calculatedColumnFormula>#REF!</calculatedColumnFormula>
      <totalsRowFormula>COUNTA(A6:A155)</totalsRowFormula>
    </tableColumn>
    <tableColumn id="8" name="Código do fogo para efeitos de ligação ao ficheiro de agregados (númeração automática)" dataDxfId="287" totalsRowDxfId="286">
      <calculatedColumnFormula>CONCATENATE("Candidatura ",Formulário!$N$19,"!",Table18[[#This Row],[Identificação prédio ou fração (conforme propriedade horizontal ou designação que permita a identificação)]])</calculatedColumnFormula>
    </tableColumn>
    <tableColumn id="17" name="Morada (designação e n.º de polícia)" dataDxfId="285"/>
    <tableColumn id="18" name="Código Postal" dataDxfId="284" totalsRowDxfId="283"/>
    <tableColumn id="3" name="Código da freguesia" dataDxfId="282" totalsRowDxfId="281"/>
    <tableColumn id="4" name="Artigo Matricial conforme caderneta predial" dataDxfId="280" totalsRowDxfId="279"/>
    <tableColumn id="5" name="Descrição Conservatória do Registo Predial" dataDxfId="278" totalsRowDxfId="277"/>
    <tableColumn id="6" name="Tipologia" dataDxfId="276" totalsRowDxfId="275"/>
    <tableColumn id="2" name="Tipo de contrato" dataDxfId="274" totalsRowDxfId="273"/>
    <tableColumn id="9" name="Column1" dataDxfId="272" totalsRowDxfId="27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Table183" displayName="Table183" ref="A7:P157" totalsRowShown="0" headerRowDxfId="269" dataDxfId="268" totalsRowDxfId="266" tableBorderDxfId="267">
  <autoFilter ref="A7:P157"/>
  <tableColumns count="16">
    <tableColumn id="10" name="Identificação prédio ou fração (conforme propriedade horizontal ou desginação que permita a identificação)" dataDxfId="265" totalsRowDxfId="264">
      <calculatedColumnFormula>+'Anexo II'!A6</calculatedColumnFormula>
    </tableColumn>
    <tableColumn id="22" name="Área bruta privativa (m²)" dataDxfId="263" totalsRowDxfId="262"/>
    <tableColumn id="23" name="Área bruta de construção (m²)" dataDxfId="261" totalsRowDxfId="260"/>
    <tableColumn id="21" name="Coeficiente localização do IMI (consultar link acima)" dataDxfId="259" totalsRowDxfId="258"/>
    <tableColumn id="5" name="Preço de aquisição" dataDxfId="257" totalsRowDxfId="256"/>
    <tableColumn id="3" name="Empreitadas_x000a_(apenas elegível para contratos de empreiatada celebrados a partir de 2020-02-01)_x000a_" dataDxfId="255" totalsRowDxfId="254"/>
    <tableColumn id="1" name="Trabalhos e fornecimentos com acessibilidades e de sustentabilidade ambiental" dataDxfId="253" totalsRowDxfId="252"/>
    <tableColumn id="4" name="Fiscalização" dataDxfId="251" totalsRowDxfId="250"/>
    <tableColumn id="6" name="Publicitação" dataDxfId="249" totalsRowDxfId="248"/>
    <tableColumn id="7" name="Registos" dataDxfId="247" totalsRowDxfId="246"/>
    <tableColumn id="15" name="Projetos" dataDxfId="245" totalsRowDxfId="244"/>
    <tableColumn id="16" name="Segurança de Obra" dataDxfId="243" totalsRowDxfId="242"/>
    <tableColumn id="12" name="Atos Notariais" dataDxfId="241" totalsRowDxfId="240"/>
    <tableColumn id="18" name="Despesas com arrendamento temporário" dataDxfId="239" totalsRowDxfId="238"/>
    <tableColumn id="20" name="Certificações Energéticas" dataDxfId="237" totalsRowDxfId="236"/>
    <tableColumn id="19" name="Total" dataDxfId="235" totalsRowDxfId="234">
      <calculatedColumnFormula>SUM(Table183[[#This Row],[Empreitadas
(apenas elegível para contratos de empreiatada celebrados a partir de 2020-02-01)
]:[Certificações Energéticas]])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5" name="Table18326" displayName="Table18326" ref="A5:F31" totalsRowCount="1" headerRowDxfId="229" dataDxfId="228" totalsRowDxfId="226" tableBorderDxfId="227">
  <autoFilter ref="A5:F30"/>
  <tableColumns count="6">
    <tableColumn id="10" name="Identificação prédio ou fração (conforme propriedade horizontal ou desginação que permita a identificação)" dataDxfId="225" totalsRowDxfId="224">
      <calculatedColumnFormula>+Table18[[#This Row],[Identificação prédio ou fração (conforme propriedade horizontal ou designação que permita a identificação)]]</calculatedColumnFormula>
    </tableColumn>
    <tableColumn id="21" name="Identificação prédio ou fração conforme anexo 1 (preencher &quot;todos&quot;, nos casos aplicáveis)" dataDxfId="223" totalsRowDxfId="222"/>
    <tableColumn id="17" name="NIF prestador/empreiteiro" dataDxfId="221" totalsRowDxfId="220"/>
    <tableColumn id="20" name="Nome Legal do prestador" dataDxfId="219" totalsRowDxfId="218"/>
    <tableColumn id="3" name="Despesa total do contrato" dataDxfId="217" totalsRowDxfId="216">
      <calculatedColumnFormula>VLOOKUP(Table18326[[#This Row],[Identificação prédio ou fração (conforme propriedade horizontal ou desginação que permita a identificação)]],#REF!,2,FALSE)</calculatedColumnFormula>
    </tableColumn>
    <tableColumn id="4" name="Despesa elegível PRR (conforme condições do aviso e sem IVA)" dataDxfId="215" totalsRowDxfId="214">
      <calculatedColumnFormula>VLOOKUP(Table18326[[#This Row],[Identificação prédio ou fração (conforme propriedade horizontal ou desginação que permita a identificação)]],#REF!,6,FALSE)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8" name="Table18329" displayName="Table18329" ref="A11:H160" totalsRowShown="0" headerRowDxfId="212" dataDxfId="211" totalsRowDxfId="209" tableBorderDxfId="210">
  <autoFilter ref="A11:H160"/>
  <tableColumns count="8">
    <tableColumn id="10" name="Identificação prédio ou fração (conforme propriedade horizontal ou designação que permita a identificação)" dataDxfId="208" totalsRowDxfId="207">
      <calculatedColumnFormula>+'Anexo II'!A6</calculatedColumnFormula>
    </tableColumn>
    <tableColumn id="20" name="Data da consignação da empreitada" dataDxfId="206" totalsRowDxfId="205"/>
    <tableColumn id="3" name="1º Componente" dataDxfId="204" totalsRowDxfId="203">
      <calculatedColumnFormula>VLOOKUP(Table18329[[#This Row],[Identificação prédio ou fração (conforme propriedade horizontal ou designação que permita a identificação)]],#REF!,2,FALSE)</calculatedColumnFormula>
    </tableColumn>
    <tableColumn id="4" name="2º Componente" dataDxfId="202" totalsRowDxfId="201">
      <calculatedColumnFormula>VLOOKUP(Table18329[[#This Row],[Identificação prédio ou fração (conforme propriedade horizontal ou designação que permita a identificação)]],#REF!,6,FALSE)</calculatedColumnFormula>
    </tableColumn>
    <tableColumn id="6" name="antes da obra_x000a__x000a_%" dataDxfId="200" totalsRowDxfId="199">
      <calculatedColumnFormula>VLOOKUP(Table18329[[#This Row],[Identificação prédio ou fração (conforme propriedade horizontal ou designação que permita a identificação)]],#REF!,3,FALSE)</calculatedColumnFormula>
    </tableColumn>
    <tableColumn id="7" name="após a obra_x000a__x000a_%" dataDxfId="198" totalsRowDxfId="197">
      <calculatedColumnFormula>VLOOKUP(Table18329[[#This Row],[Identificação prédio ou fração (conforme propriedade horizontal ou designação que permita a identificação)]],#REF!,5,FALSE)</calculatedColumnFormula>
    </tableColumn>
    <tableColumn id="15" name="antes da obra_x000a_ _x000a_%" dataDxfId="196" totalsRowDxfId="195"/>
    <tableColumn id="12" name="após a obra_x000a_ _x000a_%" dataDxfId="194" totalsRowDxfId="19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832920" displayName="Table1832920" ref="A11:F161" totalsRowShown="0" headerRowDxfId="191" totalsRowDxfId="189" tableBorderDxfId="190">
  <autoFilter ref="A11:F161"/>
  <tableColumns count="6">
    <tableColumn id="10" name="Identificação prédio ou fração (conforme propriedade horizontal ou desginação que permita a identificação)" dataDxfId="188">
      <calculatedColumnFormula>+'Anexo II'!A6</calculatedColumnFormula>
    </tableColumn>
    <tableColumn id="3" name="Data do licenciamento" dataDxfId="187" totalsRowDxfId="186">
      <calculatedColumnFormula>VLOOKUP(Table1832920[[#This Row],[Identificação prédio ou fração (conforme propriedade horizontal ou desginação que permita a identificação)]],#REF!,2,FALSE)</calculatedColumnFormula>
    </tableColumn>
    <tableColumn id="4" name="Classe energética" dataDxfId="185" totalsRowDxfId="184">
      <calculatedColumnFormula>VLOOKUP(Table1832920[[#This Row],[Identificação prédio ou fração (conforme propriedade horizontal ou desginação que permita a identificação)]],#REF!,6,FALSE)</calculatedColumnFormula>
    </tableColumn>
    <tableColumn id="6" name="Requisito energético definido no aviso_x000a_ RNT" dataDxfId="183" totalsRowDxfId="182">
      <calculatedColumnFormula>VLOOKUP(Table1832920[[#This Row],[Identificação prédio ou fração (conforme propriedade horizontal ou desginação que permita a identificação)]],#REF!,3,FALSE)</calculatedColumnFormula>
    </tableColumn>
    <tableColumn id="7" name="Verificação do requisito energético" dataDxfId="181" totalsRowDxfId="180">
      <calculatedColumnFormula>IF(D12="","",(IF(D12&lt;=0.4,"cumpre requisito energético","Não cumpre, Rnt deverá ser menor ou igual a 40%")))</calculatedColumnFormula>
    </tableColumn>
    <tableColumn id="1" name="Nome do ficheiro que atesta o_x000a_ RNT" dataDxfId="179" totalsRowDxfId="17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6" name="Table26" displayName="Table26" ref="B6:L7" totalsRowShown="0" dataDxfId="177" tableBorderDxfId="176">
  <autoFilter ref="B6:L7"/>
  <sortState ref="B7:L7">
    <sortCondition ref="B6:B7"/>
  </sortState>
  <tableColumns count="11">
    <tableColumn id="1" name="Empreitada" dataDxfId="175"/>
    <tableColumn id="2" name="Adjudicatário" dataDxfId="174"/>
    <tableColumn id="3" name="JUN 2020" dataDxfId="173"/>
    <tableColumn id="4" name="JUL 2020" dataDxfId="172"/>
    <tableColumn id="5" name="AGO 2020" dataDxfId="171"/>
    <tableColumn id="6" name="SET 2020" dataDxfId="170"/>
    <tableColumn id="7" name="OUT 2020" dataDxfId="169"/>
    <tableColumn id="8" name="NOV 20202" dataDxfId="168"/>
    <tableColumn id="12" name="Column10" dataDxfId="167"/>
    <tableColumn id="13" name="INÍCIO" dataDxfId="166"/>
    <tableColumn id="14" name="FIM" dataDxfId="16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dre.pt/web/guest/pesquisa/-/search/447325/details/normal?l=1" TargetMode="External"/><Relationship Id="rId2" Type="http://schemas.openxmlformats.org/officeDocument/2006/relationships/hyperlink" Target="https://www.ine.pt/xportal/xmain?xpid=INE&amp;xpgid=ine_indicadores&amp;contecto=pi&amp;indOcorrCod=0009201&amp;selTab=tab0" TargetMode="External"/><Relationship Id="rId1" Type="http://schemas.openxmlformats.org/officeDocument/2006/relationships/hyperlink" Target="https://zonamentopf.portaldasfinancas.gov.pt/simulador/default.jsp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s://dre.pt/web/guest/pesquisa/-/search/447325/details/normal?l=1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table" Target="../tables/table32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8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ine.pt/xportal/xmain?xpid=INE&amp;xpgid=ine_indicadores&amp;indOcorrCod=0009484&amp;contexto=bd&amp;selTab=tab2&amp;xlang=pt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ine.pt/xportal/xmain?xpid=INE&amp;xpgid=ine_indicadores&amp;indOcorrCod=0009817&amp;contexto=bd&amp;selTab=tab2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zonamentopf.portaldasfinancas.gov.pt/simulador/default.jsp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R59"/>
  <sheetViews>
    <sheetView showGridLines="0" tabSelected="1" view="pageBreakPreview" zoomScaleSheetLayoutView="100" workbookViewId="0">
      <selection activeCell="T25" sqref="T25"/>
    </sheetView>
  </sheetViews>
  <sheetFormatPr defaultColWidth="8.85546875" defaultRowHeight="15"/>
  <cols>
    <col min="1" max="1" width="8.85546875" style="83"/>
    <col min="2" max="2" width="10.42578125" style="3" customWidth="1"/>
    <col min="3" max="3" width="10.140625" style="83" customWidth="1"/>
    <col min="4" max="4" width="10.5703125" style="3" customWidth="1"/>
    <col min="5" max="5" width="28.28515625" style="83" bestFit="1" customWidth="1"/>
    <col min="6" max="6" width="5" style="83" bestFit="1" customWidth="1"/>
    <col min="7" max="7" width="1.7109375" style="83" customWidth="1"/>
    <col min="8" max="8" width="10.42578125" style="83" customWidth="1"/>
    <col min="9" max="9" width="2.5703125" style="3" customWidth="1"/>
    <col min="10" max="10" width="8.85546875" style="3" customWidth="1"/>
    <col min="11" max="11" width="11.85546875" style="3" customWidth="1"/>
    <col min="12" max="12" width="7.140625" style="3" customWidth="1"/>
    <col min="13" max="13" width="10.140625" style="3" customWidth="1"/>
    <col min="14" max="14" width="12.28515625" style="83" customWidth="1"/>
    <col min="15" max="15" width="1.85546875" style="3" hidden="1" customWidth="1"/>
    <col min="16" max="16" width="2.42578125" style="3" customWidth="1"/>
    <col min="17" max="17" width="4.42578125" style="3" customWidth="1"/>
    <col min="18" max="18" width="22.5703125" style="3" customWidth="1"/>
    <col min="19" max="19" width="10.140625" style="3" bestFit="1" customWidth="1"/>
    <col min="20" max="20" width="9.140625" style="3" customWidth="1"/>
    <col min="21" max="16384" width="8.85546875" style="3"/>
  </cols>
  <sheetData>
    <row r="1" spans="2:18" ht="31.5" customHeight="1">
      <c r="B1" s="5"/>
      <c r="C1" s="85"/>
      <c r="D1" s="5"/>
      <c r="E1" s="85"/>
      <c r="F1" s="85"/>
      <c r="G1" s="85"/>
      <c r="H1" s="85"/>
      <c r="I1" s="5"/>
      <c r="J1" s="5"/>
      <c r="K1" s="5"/>
      <c r="L1" s="5"/>
      <c r="M1" s="5"/>
      <c r="N1" s="85"/>
      <c r="O1" s="5"/>
    </row>
    <row r="2" spans="2:18"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86"/>
      <c r="O2" s="5"/>
    </row>
    <row r="3" spans="2:18" ht="17.25" customHeight="1">
      <c r="B3" s="6"/>
      <c r="C3" s="124"/>
      <c r="D3" s="6"/>
      <c r="E3" s="86"/>
      <c r="F3" s="119"/>
      <c r="G3" s="119"/>
      <c r="H3" s="120"/>
      <c r="I3" s="6"/>
      <c r="J3" s="65"/>
      <c r="K3" s="65"/>
      <c r="L3" s="6"/>
      <c r="M3" s="6"/>
      <c r="N3" s="86"/>
      <c r="O3" s="5"/>
    </row>
    <row r="4" spans="2:18" s="83" customFormat="1" ht="18.75">
      <c r="B4" s="546" t="s">
        <v>2362</v>
      </c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85"/>
    </row>
    <row r="5" spans="2:18" ht="15.75">
      <c r="B5" s="547" t="s">
        <v>2363</v>
      </c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"/>
    </row>
    <row r="6" spans="2:18" s="73" customFormat="1" ht="8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68"/>
    </row>
    <row r="7" spans="2:18" ht="15.75">
      <c r="B7" s="85"/>
      <c r="C7" s="85"/>
      <c r="D7" s="89" t="s">
        <v>1947</v>
      </c>
      <c r="E7" s="552" t="s">
        <v>152</v>
      </c>
      <c r="F7" s="552"/>
      <c r="G7" s="552"/>
      <c r="H7" s="552"/>
      <c r="I7" s="66"/>
      <c r="J7" s="66"/>
      <c r="K7" s="66"/>
      <c r="L7" s="66"/>
      <c r="M7" s="66"/>
      <c r="N7" s="66"/>
      <c r="O7" s="5"/>
      <c r="P7" s="15" t="s">
        <v>1946</v>
      </c>
      <c r="R7" s="15" t="s">
        <v>1836</v>
      </c>
    </row>
    <row r="8" spans="2:18" s="73" customFormat="1" ht="8.25">
      <c r="B8" s="68"/>
      <c r="C8" s="69"/>
      <c r="D8" s="121"/>
      <c r="E8" s="121"/>
      <c r="F8" s="121"/>
      <c r="G8" s="121"/>
      <c r="H8" s="68"/>
      <c r="I8" s="71"/>
      <c r="J8" s="71"/>
      <c r="K8" s="71"/>
      <c r="L8" s="71"/>
      <c r="M8" s="71"/>
      <c r="N8" s="71"/>
      <c r="O8" s="68"/>
      <c r="R8" s="75"/>
    </row>
    <row r="9" spans="2:18">
      <c r="B9" s="85"/>
      <c r="C9" s="89"/>
      <c r="D9" s="67" t="s">
        <v>2441</v>
      </c>
      <c r="E9" s="548" t="s">
        <v>2442</v>
      </c>
      <c r="F9" s="548"/>
      <c r="G9" s="548"/>
      <c r="H9" s="548"/>
      <c r="I9" s="66"/>
      <c r="J9" s="67" t="s">
        <v>1894</v>
      </c>
      <c r="K9" s="422"/>
      <c r="L9" s="71"/>
      <c r="M9" s="67" t="s">
        <v>2605</v>
      </c>
      <c r="N9" s="422"/>
      <c r="O9" s="5"/>
      <c r="P9" s="125" t="str">
        <f>VLOOKUP(E7,Table1432[],4,FALSE)</f>
        <v>Continente</v>
      </c>
      <c r="Q9" s="125"/>
      <c r="R9" s="125" t="str">
        <f>VLOOKUP(E7,Table1432[],4,FALSE)</f>
        <v>Continente</v>
      </c>
    </row>
    <row r="10" spans="2:18" s="73" customFormat="1" ht="8.25">
      <c r="B10" s="68"/>
      <c r="C10" s="69"/>
      <c r="D10" s="68"/>
      <c r="E10" s="69"/>
      <c r="F10" s="68"/>
      <c r="G10" s="69"/>
      <c r="H10" s="68"/>
      <c r="I10" s="69"/>
      <c r="J10" s="68"/>
      <c r="K10" s="71"/>
      <c r="L10" s="71"/>
      <c r="M10" s="71"/>
      <c r="N10" s="71"/>
      <c r="O10" s="68"/>
      <c r="P10" s="188"/>
      <c r="Q10" s="188"/>
      <c r="R10" s="74"/>
    </row>
    <row r="11" spans="2:18">
      <c r="B11" s="186" t="s">
        <v>1940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5"/>
      <c r="P11" s="125" t="str">
        <f>VLOOKUP(E7,Table1432[],8,FALSE)</f>
        <v>Norte</v>
      </c>
      <c r="Q11" s="125"/>
      <c r="R11" s="125" t="str">
        <f>VLOOKUP(E7,Table1432[],6,FALSE)</f>
        <v>Norte</v>
      </c>
    </row>
    <row r="12" spans="2:18" s="73" customFormat="1" ht="8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68"/>
      <c r="P12" s="188"/>
      <c r="Q12" s="188"/>
      <c r="R12" s="74"/>
    </row>
    <row r="13" spans="2:18">
      <c r="B13" s="76"/>
      <c r="C13" s="67" t="s">
        <v>1948</v>
      </c>
      <c r="D13" s="541" t="s">
        <v>1790</v>
      </c>
      <c r="E13" s="541"/>
      <c r="F13" s="541"/>
      <c r="G13" s="541"/>
      <c r="H13" s="541"/>
      <c r="I13" s="541"/>
      <c r="J13" s="541"/>
      <c r="K13" s="541"/>
      <c r="L13" s="541"/>
      <c r="M13" s="541"/>
      <c r="N13" s="541"/>
      <c r="O13" s="5"/>
      <c r="P13" s="125" t="str">
        <f>VLOOKUP(E7,Table1432[],12,FALSE)</f>
        <v>Área Metropolitana do Porto</v>
      </c>
      <c r="Q13" s="125"/>
      <c r="R13" s="125" t="str">
        <f>VLOOKUP(E7,Table1432[],10,FALSE)</f>
        <v>Grande Porto</v>
      </c>
    </row>
    <row r="14" spans="2:18" s="68" customFormat="1" ht="8.25">
      <c r="C14" s="69"/>
      <c r="D14" s="121"/>
      <c r="E14" s="121"/>
      <c r="F14" s="121"/>
      <c r="G14" s="121"/>
      <c r="Q14" s="70"/>
    </row>
    <row r="15" spans="2:18" s="83" customFormat="1">
      <c r="B15" s="85"/>
      <c r="C15" s="67" t="s">
        <v>1949</v>
      </c>
      <c r="D15" s="549"/>
      <c r="E15" s="549"/>
      <c r="F15" s="549"/>
      <c r="G15" s="549"/>
      <c r="H15" s="549"/>
      <c r="I15" s="549"/>
      <c r="J15" s="549"/>
      <c r="K15" s="549"/>
      <c r="L15" s="67" t="s">
        <v>1941</v>
      </c>
      <c r="M15" s="550"/>
      <c r="N15" s="550"/>
      <c r="O15" s="85"/>
      <c r="P15" s="203" t="str">
        <f>VLOOKUP(município,Municipios!A2:B309,2,FALSE)</f>
        <v>1304</v>
      </c>
    </row>
    <row r="16" spans="2:18" s="68" customFormat="1" ht="8.25">
      <c r="C16" s="69"/>
      <c r="D16" s="69"/>
      <c r="E16" s="121"/>
      <c r="F16" s="121"/>
      <c r="G16" s="121"/>
      <c r="I16" s="71"/>
      <c r="J16" s="71"/>
      <c r="K16" s="71"/>
      <c r="L16" s="69"/>
      <c r="M16" s="72"/>
      <c r="N16" s="72"/>
      <c r="Q16" s="70"/>
    </row>
    <row r="17" spans="2:14" s="83" customFormat="1">
      <c r="B17" s="551" t="s">
        <v>1939</v>
      </c>
      <c r="C17" s="551"/>
      <c r="D17" s="551"/>
      <c r="E17" s="551"/>
      <c r="F17" s="551"/>
      <c r="G17" s="551"/>
      <c r="H17" s="551"/>
      <c r="I17" s="551"/>
      <c r="J17" s="551"/>
      <c r="K17" s="551"/>
      <c r="L17" s="551"/>
      <c r="M17" s="551"/>
      <c r="N17" s="551"/>
    </row>
    <row r="18" spans="2:14" s="73" customFormat="1" ht="8.25">
      <c r="B18" s="68"/>
      <c r="C18" s="69"/>
      <c r="D18" s="69"/>
      <c r="E18" s="121"/>
      <c r="F18" s="121"/>
      <c r="G18" s="121"/>
      <c r="H18" s="68"/>
      <c r="I18" s="71"/>
      <c r="J18" s="71"/>
      <c r="K18" s="71"/>
      <c r="L18" s="69"/>
      <c r="M18" s="72"/>
      <c r="N18" s="72"/>
    </row>
    <row r="19" spans="2:14" s="83" customFormat="1">
      <c r="B19" s="85"/>
      <c r="C19" s="185" t="s">
        <v>1942</v>
      </c>
      <c r="D19" s="542" t="s">
        <v>1878</v>
      </c>
      <c r="E19" s="542"/>
      <c r="F19" s="542"/>
      <c r="G19" s="542"/>
      <c r="H19" s="542"/>
      <c r="I19" s="542"/>
      <c r="J19" s="542"/>
      <c r="K19" s="542"/>
      <c r="L19" s="89"/>
      <c r="M19" s="353" t="s">
        <v>2200</v>
      </c>
      <c r="N19" s="422"/>
    </row>
    <row r="20" spans="2:14" s="73" customFormat="1" ht="8.2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2:14" s="83" customFormat="1">
      <c r="B21" s="85"/>
      <c r="C21" s="185" t="s">
        <v>1944</v>
      </c>
      <c r="D21" s="543"/>
      <c r="E21" s="543"/>
      <c r="F21" s="543"/>
      <c r="G21" s="543"/>
      <c r="H21" s="543"/>
      <c r="I21" s="543"/>
      <c r="J21" s="543"/>
      <c r="K21" s="543"/>
      <c r="L21" s="89"/>
      <c r="M21" s="353" t="s">
        <v>1943</v>
      </c>
      <c r="N21" s="423"/>
    </row>
    <row r="22" spans="2:14" s="73" customFormat="1" ht="8.2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2:14" s="83" customFormat="1">
      <c r="B23" s="85"/>
      <c r="C23" s="185" t="s">
        <v>1945</v>
      </c>
      <c r="D23" s="544" t="str">
        <f>CONCATENATE(VLOOKUP(D19,SH!G2:K8,5,FALSE)," de ",N21," fogos - ",D21)</f>
        <v xml:space="preserve">Aquisição e Reabilitação de  fogos - </v>
      </c>
      <c r="E23" s="544"/>
      <c r="F23" s="544"/>
      <c r="G23" s="544"/>
      <c r="H23" s="544"/>
      <c r="I23" s="544"/>
      <c r="J23" s="544"/>
      <c r="K23" s="544"/>
      <c r="L23" s="544"/>
      <c r="M23" s="544"/>
      <c r="N23" s="544"/>
    </row>
    <row r="24" spans="2:14" s="83" customFormat="1">
      <c r="B24" s="85"/>
      <c r="C24" s="185"/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</row>
    <row r="25" spans="2:14" s="83" customFormat="1" ht="15" customHeight="1">
      <c r="B25" s="85"/>
      <c r="C25" s="185"/>
      <c r="D25" s="373" t="s">
        <v>2445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2:14" s="73" customFormat="1" ht="8.2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2:14" s="83" customFormat="1" ht="15" customHeight="1">
      <c r="B27" s="85"/>
      <c r="C27" s="185"/>
      <c r="D27" s="553" t="s">
        <v>2443</v>
      </c>
      <c r="E27" s="553"/>
      <c r="F27" s="553"/>
      <c r="G27" s="553"/>
      <c r="H27" s="553"/>
      <c r="I27" s="553"/>
      <c r="J27" s="553"/>
      <c r="K27" s="553"/>
      <c r="L27" s="553"/>
      <c r="M27" s="68"/>
      <c r="N27" s="424"/>
    </row>
    <row r="28" spans="2:14" s="73" customFormat="1" ht="8.2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411"/>
    </row>
    <row r="29" spans="2:14" s="83" customFormat="1" ht="15" customHeight="1">
      <c r="B29" s="85"/>
      <c r="C29" s="185"/>
      <c r="D29" s="553" t="s">
        <v>2406</v>
      </c>
      <c r="E29" s="553"/>
      <c r="F29" s="553"/>
      <c r="G29" s="553"/>
      <c r="H29" s="553"/>
      <c r="I29" s="553"/>
      <c r="J29" s="553"/>
      <c r="K29" s="553"/>
      <c r="L29" s="553"/>
      <c r="M29" s="68"/>
      <c r="N29" s="424"/>
    </row>
    <row r="30" spans="2:14" s="73" customFormat="1" ht="8.2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411"/>
    </row>
    <row r="31" spans="2:14" s="83" customFormat="1" ht="14.25" customHeight="1">
      <c r="B31" s="85"/>
      <c r="C31" s="185"/>
      <c r="D31" s="553" t="s">
        <v>2407</v>
      </c>
      <c r="E31" s="553"/>
      <c r="F31" s="553"/>
      <c r="G31" s="553"/>
      <c r="H31" s="553"/>
      <c r="I31" s="553"/>
      <c r="J31" s="553"/>
      <c r="K31" s="553"/>
      <c r="L31" s="553"/>
      <c r="M31" s="68"/>
      <c r="N31" s="424"/>
    </row>
    <row r="32" spans="2:14" s="73" customFormat="1" ht="8.2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411"/>
    </row>
    <row r="33" spans="2:15" s="83" customFormat="1" ht="34.5" customHeight="1">
      <c r="B33" s="85"/>
      <c r="C33" s="185"/>
      <c r="D33" s="553" t="s">
        <v>2435</v>
      </c>
      <c r="E33" s="553"/>
      <c r="F33" s="553"/>
      <c r="G33" s="553"/>
      <c r="H33" s="553"/>
      <c r="I33" s="553"/>
      <c r="J33" s="553"/>
      <c r="K33" s="553"/>
      <c r="L33" s="553"/>
      <c r="M33" s="68"/>
      <c r="N33" s="424"/>
    </row>
    <row r="34" spans="2:15" s="73" customFormat="1" ht="8.2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411"/>
    </row>
    <row r="35" spans="2:15" s="83" customFormat="1" ht="15" customHeight="1">
      <c r="B35" s="85"/>
      <c r="C35" s="185"/>
      <c r="D35" s="553" t="s">
        <v>2580</v>
      </c>
      <c r="E35" s="553"/>
      <c r="F35" s="553"/>
      <c r="G35" s="553"/>
      <c r="H35" s="553"/>
      <c r="I35" s="553"/>
      <c r="J35" s="553"/>
      <c r="K35" s="553"/>
      <c r="L35" s="553"/>
      <c r="M35" s="68"/>
      <c r="N35" s="424"/>
    </row>
    <row r="36" spans="2:15" s="73" customFormat="1" ht="8.2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411"/>
    </row>
    <row r="37" spans="2:15" s="83" customFormat="1">
      <c r="B37" s="85"/>
      <c r="C37" s="185"/>
      <c r="D37" s="553" t="s">
        <v>2615</v>
      </c>
      <c r="E37" s="553"/>
      <c r="F37" s="553"/>
      <c r="G37" s="553"/>
      <c r="H37" s="553"/>
      <c r="I37" s="553"/>
      <c r="J37" s="553"/>
      <c r="K37" s="553"/>
      <c r="L37" s="553"/>
      <c r="M37" s="68"/>
      <c r="N37" s="424"/>
    </row>
    <row r="38" spans="2:15" s="73" customFormat="1" ht="8.25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411"/>
    </row>
    <row r="39" spans="2:15" s="83" customFormat="1" ht="51" customHeight="1">
      <c r="B39" s="85"/>
      <c r="C39" s="185"/>
      <c r="D39" s="553" t="s">
        <v>2408</v>
      </c>
      <c r="E39" s="553"/>
      <c r="F39" s="553"/>
      <c r="G39" s="553"/>
      <c r="H39" s="553"/>
      <c r="I39" s="553"/>
      <c r="J39" s="553"/>
      <c r="K39" s="553"/>
      <c r="L39" s="553"/>
      <c r="M39" s="68"/>
      <c r="N39" s="424"/>
    </row>
    <row r="40" spans="2:15" s="83" customFormat="1" ht="15" customHeight="1">
      <c r="B40" s="85"/>
      <c r="C40" s="185"/>
      <c r="D40" s="558" t="s">
        <v>2409</v>
      </c>
      <c r="E40" s="558"/>
      <c r="F40" s="558"/>
      <c r="G40" s="558"/>
      <c r="H40" s="558"/>
      <c r="I40" s="558"/>
      <c r="J40" s="558"/>
      <c r="K40" s="558"/>
      <c r="L40" s="558"/>
      <c r="M40" s="68"/>
      <c r="N40" s="425"/>
    </row>
    <row r="41" spans="2:15" s="73" customFormat="1" ht="8.2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411"/>
    </row>
    <row r="42" spans="2:15" s="83" customFormat="1" ht="15" customHeight="1">
      <c r="B42" s="85"/>
      <c r="C42" s="185"/>
      <c r="D42" s="558" t="s">
        <v>2422</v>
      </c>
      <c r="E42" s="558"/>
      <c r="F42" s="558"/>
      <c r="G42" s="558"/>
      <c r="H42" s="558"/>
      <c r="I42" s="558"/>
      <c r="J42" s="558"/>
      <c r="K42" s="558"/>
      <c r="L42" s="558"/>
      <c r="M42" s="68"/>
      <c r="N42" s="425"/>
    </row>
    <row r="43" spans="2:15" s="73" customFormat="1" ht="8.2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411"/>
    </row>
    <row r="44" spans="2:15" s="83" customFormat="1" ht="15" customHeight="1">
      <c r="B44" s="85"/>
      <c r="C44" s="185"/>
      <c r="D44" s="558" t="s">
        <v>2616</v>
      </c>
      <c r="E44" s="558"/>
      <c r="F44" s="558"/>
      <c r="G44" s="558"/>
      <c r="H44" s="558"/>
      <c r="I44" s="558"/>
      <c r="J44" s="558"/>
      <c r="K44" s="558"/>
      <c r="L44" s="558"/>
      <c r="M44" s="68"/>
      <c r="N44" s="424"/>
    </row>
    <row r="45" spans="2:15" s="73" customFormat="1" ht="8.25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411"/>
    </row>
    <row r="46" spans="2:15" s="83" customFormat="1" ht="15" customHeight="1">
      <c r="B46" s="85"/>
      <c r="C46" s="185"/>
      <c r="D46" s="557" t="s">
        <v>2582</v>
      </c>
      <c r="E46" s="557"/>
      <c r="F46" s="557"/>
      <c r="G46" s="557"/>
      <c r="H46" s="557"/>
      <c r="I46" s="557"/>
      <c r="J46" s="557"/>
      <c r="K46" s="559" t="str">
        <f>IF(O46=8,"Prossiga com a candidatura","Não cumpre os requisitos")</f>
        <v>Não cumpre os requisitos</v>
      </c>
      <c r="L46" s="559"/>
      <c r="M46" s="559"/>
      <c r="N46" s="559"/>
      <c r="O46" s="83">
        <f>COUNTIF(N27:N44,"Sim")</f>
        <v>0</v>
      </c>
    </row>
    <row r="47" spans="2:15" s="73" customFormat="1" ht="8.25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</row>
    <row r="48" spans="2:15" s="83" customFormat="1" ht="15" customHeight="1">
      <c r="B48" s="85"/>
      <c r="C48" s="185"/>
      <c r="D48" s="373" t="s">
        <v>2578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</row>
    <row r="49" spans="2:16" s="73" customFormat="1" ht="8.2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2:16" s="83" customFormat="1" ht="15" customHeight="1">
      <c r="B50" s="85"/>
      <c r="C50" s="185"/>
      <c r="D50" s="553" t="s">
        <v>2571</v>
      </c>
      <c r="E50" s="553"/>
      <c r="F50" s="553"/>
      <c r="G50" s="553"/>
      <c r="H50" s="553"/>
      <c r="I50" s="553"/>
      <c r="J50" s="553"/>
      <c r="K50" s="553"/>
      <c r="L50" s="553"/>
      <c r="M50" s="467"/>
      <c r="N50" s="468"/>
    </row>
    <row r="51" spans="2:16" s="83" customFormat="1" ht="15" customHeight="1">
      <c r="B51" s="85"/>
      <c r="C51" s="185"/>
      <c r="D51" s="553" t="s">
        <v>2565</v>
      </c>
      <c r="E51" s="553"/>
      <c r="F51" s="553"/>
      <c r="G51" s="553"/>
      <c r="H51" s="553"/>
      <c r="I51" s="553"/>
      <c r="J51" s="553"/>
      <c r="K51" s="553"/>
      <c r="L51" s="553"/>
      <c r="M51" s="467"/>
      <c r="N51" s="468"/>
    </row>
    <row r="52" spans="2:16" s="83" customFormat="1" ht="15" customHeight="1">
      <c r="B52" s="85"/>
      <c r="C52" s="185"/>
      <c r="D52" s="553" t="s">
        <v>2579</v>
      </c>
      <c r="E52" s="553"/>
      <c r="F52" s="553"/>
      <c r="G52" s="553"/>
      <c r="H52" s="553"/>
      <c r="I52" s="553"/>
      <c r="J52" s="553"/>
      <c r="K52" s="553"/>
      <c r="L52" s="553"/>
      <c r="M52" s="553"/>
      <c r="N52" s="468"/>
    </row>
    <row r="53" spans="2:16" s="83" customFormat="1">
      <c r="B53" s="85"/>
      <c r="C53" s="185"/>
      <c r="D53" s="553" t="s">
        <v>2614</v>
      </c>
      <c r="E53" s="553"/>
      <c r="F53" s="553"/>
      <c r="G53" s="553"/>
      <c r="H53" s="553"/>
      <c r="I53" s="553"/>
      <c r="J53" s="553"/>
      <c r="K53" s="553"/>
      <c r="L53" s="553"/>
      <c r="M53" s="553"/>
      <c r="N53" s="468"/>
    </row>
    <row r="54" spans="2:16" s="83" customFormat="1">
      <c r="B54" s="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68"/>
      <c r="N54" s="68"/>
    </row>
    <row r="55" spans="2:16" s="73" customFormat="1" ht="8.25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</row>
    <row r="56" spans="2:16" s="83" customFormat="1" ht="15" customHeight="1">
      <c r="B56" s="393" t="s">
        <v>2421</v>
      </c>
      <c r="C56" s="393"/>
      <c r="D56" s="393"/>
      <c r="E56" s="393"/>
      <c r="F56" s="393"/>
      <c r="G56" s="393"/>
      <c r="H56" s="393"/>
      <c r="I56" s="393"/>
      <c r="J56" s="393"/>
      <c r="K56" s="393"/>
      <c r="L56" s="393"/>
      <c r="M56" s="393"/>
      <c r="N56" s="393"/>
    </row>
    <row r="57" spans="2:16" s="68" customFormat="1" ht="8.25">
      <c r="B57" s="189"/>
      <c r="C57" s="189"/>
      <c r="H57" s="113"/>
      <c r="I57" s="113"/>
      <c r="J57" s="113"/>
      <c r="K57" s="113"/>
      <c r="L57" s="113"/>
      <c r="M57" s="113"/>
      <c r="N57" s="113"/>
    </row>
    <row r="58" spans="2:16" s="68" customFormat="1" ht="33.75" customHeight="1">
      <c r="B58" s="554" t="s">
        <v>2564</v>
      </c>
      <c r="C58" s="554"/>
      <c r="D58" s="554"/>
      <c r="E58" s="554"/>
      <c r="F58" s="554"/>
      <c r="G58" s="554"/>
      <c r="H58" s="554"/>
      <c r="I58" s="554"/>
      <c r="J58" s="554"/>
      <c r="K58" s="554"/>
      <c r="L58" s="554"/>
      <c r="M58" s="554"/>
      <c r="N58" s="554"/>
    </row>
    <row r="59" spans="2:16" s="68" customFormat="1" ht="167.25" customHeight="1">
      <c r="B59" s="555" t="s">
        <v>2420</v>
      </c>
      <c r="C59" s="556"/>
      <c r="D59" s="556"/>
      <c r="E59" s="556"/>
      <c r="F59" s="556"/>
      <c r="G59" s="556"/>
      <c r="H59" s="556"/>
      <c r="I59" s="556"/>
      <c r="J59" s="556"/>
      <c r="K59" s="556"/>
      <c r="L59" s="556"/>
      <c r="M59" s="556"/>
      <c r="N59" s="556"/>
      <c r="O59" s="415"/>
      <c r="P59" s="415"/>
    </row>
  </sheetData>
  <mergeCells count="30">
    <mergeCell ref="B58:N58"/>
    <mergeCell ref="B59:N59"/>
    <mergeCell ref="D35:L35"/>
    <mergeCell ref="D46:J46"/>
    <mergeCell ref="D52:M52"/>
    <mergeCell ref="D50:L50"/>
    <mergeCell ref="D51:L51"/>
    <mergeCell ref="D39:L39"/>
    <mergeCell ref="D40:L40"/>
    <mergeCell ref="D42:L42"/>
    <mergeCell ref="D44:L44"/>
    <mergeCell ref="K46:N46"/>
    <mergeCell ref="D53:M53"/>
    <mergeCell ref="D27:L27"/>
    <mergeCell ref="D29:L29"/>
    <mergeCell ref="D31:L31"/>
    <mergeCell ref="D33:L33"/>
    <mergeCell ref="D37:L37"/>
    <mergeCell ref="D13:N13"/>
    <mergeCell ref="D19:K19"/>
    <mergeCell ref="D21:K21"/>
    <mergeCell ref="D23:N23"/>
    <mergeCell ref="B2:M2"/>
    <mergeCell ref="B4:N4"/>
    <mergeCell ref="B5:N5"/>
    <mergeCell ref="E9:H9"/>
    <mergeCell ref="D15:K15"/>
    <mergeCell ref="M15:N15"/>
    <mergeCell ref="B17:N17"/>
    <mergeCell ref="E7:H7"/>
  </mergeCells>
  <conditionalFormatting sqref="K46:N46">
    <cfRule type="containsText" dxfId="314" priority="1" operator="containsText" text="Não cumpre os requisitos">
      <formula>NOT(ISERROR(SEARCH("Não cumpre os requisitos",K46)))</formula>
    </cfRule>
  </conditionalFormatting>
  <dataValidations count="2">
    <dataValidation type="decimal" operator="greaterThan" allowBlank="1" showInputMessage="1" showErrorMessage="1" sqref="N21">
      <formula1>0</formula1>
    </dataValidation>
    <dataValidation operator="greaterThan" allowBlank="1" showInputMessage="1" showErrorMessage="1" sqref="N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Municipios!$A$2:$A$309</xm:f>
          </x14:formula1>
          <xm:sqref>E7</xm:sqref>
        </x14:dataValidation>
        <x14:dataValidation type="list" allowBlank="1" showInputMessage="1" showErrorMessage="1">
          <x14:formula1>
            <xm:f>SH!$A$2:$A$7</xm:f>
          </x14:formula1>
          <xm:sqref>D13:N13</xm:sqref>
        </x14:dataValidation>
        <x14:dataValidation type="list" allowBlank="1" showInputMessage="1" showErrorMessage="1">
          <x14:formula1>
            <xm:f>SH!$G$6</xm:f>
          </x14:formula1>
          <xm:sqref>D19:K19</xm:sqref>
        </x14:dataValidation>
        <x14:dataValidation type="list" allowBlank="1" showInputMessage="1" showErrorMessage="1">
          <x14:formula1>
            <xm:f>Tabelas!$X$2:$X$3</xm:f>
          </x14:formula1>
          <xm:sqref>N27 N29 N31 N33 N35 N37 N39 N44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2" customWidth="1"/>
    <col min="2" max="4" width="21.140625" style="192" customWidth="1"/>
    <col min="5" max="5" width="21.140625" style="378" customWidth="1"/>
    <col min="6" max="6" width="23.42578125" style="192" customWidth="1"/>
    <col min="7" max="7" width="9.140625" style="192"/>
    <col min="8" max="8" width="10.140625" style="192" bestFit="1" customWidth="1"/>
    <col min="9" max="16384" width="9.140625" style="192"/>
  </cols>
  <sheetData>
    <row r="1" spans="1:6" ht="39.75" customHeight="1"/>
    <row r="2" spans="1:6" ht="12.75" customHeight="1">
      <c r="A2" s="563" t="str">
        <f>CONCATENATE("FINANCIAMENTO ao ",Formulário!D15," para ",Formulário!D23)</f>
        <v xml:space="preserve">FINANCIAMENTO ao  para Aquisição e Reabilitação de  fogos - </v>
      </c>
      <c r="B2" s="563"/>
      <c r="C2" s="563"/>
      <c r="D2" s="563"/>
      <c r="E2" s="563"/>
      <c r="F2" s="370"/>
    </row>
    <row r="3" spans="1:6" ht="15.75" customHeight="1">
      <c r="A3" s="562" t="s">
        <v>2566</v>
      </c>
      <c r="B3" s="562"/>
      <c r="C3" s="562"/>
      <c r="D3" s="562"/>
      <c r="E3" s="562"/>
      <c r="F3" s="371"/>
    </row>
    <row r="5" spans="1:6">
      <c r="A5" s="192" t="s">
        <v>2360</v>
      </c>
    </row>
    <row r="6" spans="1:6" ht="4.5" customHeight="1"/>
    <row r="7" spans="1:6" s="378" customFormat="1" ht="12.75" customHeight="1">
      <c r="A7" s="631" t="s">
        <v>2402</v>
      </c>
      <c r="B7" s="632"/>
      <c r="C7" s="632"/>
      <c r="D7" s="632"/>
      <c r="E7" s="632"/>
      <c r="F7" s="633"/>
    </row>
    <row r="8" spans="1:6" ht="25.5" customHeight="1">
      <c r="A8" s="634" t="s">
        <v>2403</v>
      </c>
      <c r="B8" s="635"/>
      <c r="C8" s="635"/>
      <c r="D8" s="635"/>
      <c r="E8" s="635"/>
      <c r="F8" s="636"/>
    </row>
    <row r="9" spans="1:6">
      <c r="B9" s="377"/>
      <c r="C9" s="377"/>
    </row>
    <row r="10" spans="1:6" ht="57.75" customHeight="1">
      <c r="A10" s="410" t="s">
        <v>2358</v>
      </c>
      <c r="B10" s="626" t="s">
        <v>2402</v>
      </c>
      <c r="C10" s="627"/>
      <c r="D10" s="628" t="s">
        <v>2404</v>
      </c>
      <c r="E10" s="629"/>
      <c r="F10" s="630"/>
    </row>
    <row r="11" spans="1:6" ht="48">
      <c r="A11" s="387" t="s">
        <v>2359</v>
      </c>
      <c r="B11" s="387" t="s">
        <v>2399</v>
      </c>
      <c r="C11" s="391" t="s">
        <v>2400</v>
      </c>
      <c r="D11" s="400" t="s">
        <v>2405</v>
      </c>
      <c r="E11" s="388" t="s">
        <v>2432</v>
      </c>
      <c r="F11" s="401" t="s">
        <v>2401</v>
      </c>
    </row>
    <row r="12" spans="1:6" ht="25.5">
      <c r="A12" s="386" t="str">
        <f>+'Anexo II'!A6</f>
        <v>F1</v>
      </c>
      <c r="B12" s="403">
        <v>44232</v>
      </c>
      <c r="C12" s="405" t="s">
        <v>1955</v>
      </c>
      <c r="D12" s="402">
        <v>0.4</v>
      </c>
      <c r="E12" s="407" t="str">
        <f t="shared" ref="E12:E43" si="0">IF(D12="","",(IF(D12&lt;=0.4,"cumpre requisito energético","Não cumpre, Rnt deverá ser menor ou igual a 40%")))</f>
        <v>cumpre requisito energético</v>
      </c>
      <c r="F12" s="402" t="s">
        <v>2433</v>
      </c>
    </row>
    <row r="13" spans="1:6">
      <c r="A13" s="328" t="str">
        <f>+'Anexo II'!A7</f>
        <v>F2</v>
      </c>
      <c r="B13" s="404"/>
      <c r="C13" s="406"/>
      <c r="D13" s="398"/>
      <c r="E13" s="407" t="str">
        <f t="shared" si="0"/>
        <v/>
      </c>
      <c r="F13" s="398"/>
    </row>
    <row r="14" spans="1:6">
      <c r="A14" s="328" t="str">
        <f>+'Anexo II'!A8</f>
        <v>F3</v>
      </c>
      <c r="B14" s="404"/>
      <c r="C14" s="406"/>
      <c r="D14" s="398"/>
      <c r="E14" s="407" t="str">
        <f t="shared" si="0"/>
        <v/>
      </c>
      <c r="F14" s="398"/>
    </row>
    <row r="15" spans="1:6">
      <c r="A15" s="328" t="str">
        <f>+'Anexo II'!A9</f>
        <v>F4</v>
      </c>
      <c r="B15" s="404"/>
      <c r="C15" s="406"/>
      <c r="D15" s="398"/>
      <c r="E15" s="407" t="str">
        <f t="shared" si="0"/>
        <v/>
      </c>
      <c r="F15" s="398"/>
    </row>
    <row r="16" spans="1:6">
      <c r="A16" s="328" t="str">
        <f>+'Anexo II'!A10</f>
        <v>F5</v>
      </c>
      <c r="B16" s="404"/>
      <c r="C16" s="406"/>
      <c r="D16" s="398"/>
      <c r="E16" s="407" t="str">
        <f t="shared" si="0"/>
        <v/>
      </c>
      <c r="F16" s="398"/>
    </row>
    <row r="17" spans="1:6">
      <c r="A17" s="328" t="str">
        <f>+'Anexo II'!A11</f>
        <v>F6</v>
      </c>
      <c r="B17" s="404"/>
      <c r="C17" s="406"/>
      <c r="D17" s="398"/>
      <c r="E17" s="407" t="str">
        <f t="shared" si="0"/>
        <v/>
      </c>
      <c r="F17" s="398"/>
    </row>
    <row r="18" spans="1:6" ht="25.5">
      <c r="A18" s="328" t="str">
        <f>+'Anexo II'!A12</f>
        <v>F7</v>
      </c>
      <c r="B18" s="404"/>
      <c r="C18" s="406"/>
      <c r="D18" s="398">
        <v>0.5</v>
      </c>
      <c r="E18" s="407" t="str">
        <f t="shared" si="0"/>
        <v>Não cumpre, Rnt deverá ser menor ou igual a 40%</v>
      </c>
      <c r="F18" s="398"/>
    </row>
    <row r="19" spans="1:6">
      <c r="A19" s="328" t="str">
        <f>+'Anexo II'!A13</f>
        <v>F8</v>
      </c>
      <c r="B19" s="404"/>
      <c r="C19" s="406"/>
      <c r="D19" s="398"/>
      <c r="E19" s="407" t="str">
        <f t="shared" si="0"/>
        <v/>
      </c>
      <c r="F19" s="398"/>
    </row>
    <row r="20" spans="1:6">
      <c r="A20" s="328" t="str">
        <f>+'Anexo II'!A14</f>
        <v>F9</v>
      </c>
      <c r="B20" s="404"/>
      <c r="C20" s="406"/>
      <c r="D20" s="398"/>
      <c r="E20" s="407" t="str">
        <f t="shared" si="0"/>
        <v/>
      </c>
      <c r="F20" s="398"/>
    </row>
    <row r="21" spans="1:6">
      <c r="A21" s="328" t="str">
        <f>+'Anexo II'!A15</f>
        <v>F10</v>
      </c>
      <c r="B21" s="404"/>
      <c r="C21" s="406"/>
      <c r="D21" s="398"/>
      <c r="E21" s="407" t="str">
        <f t="shared" si="0"/>
        <v/>
      </c>
      <c r="F21" s="398"/>
    </row>
    <row r="22" spans="1:6">
      <c r="A22" s="328" t="str">
        <f>+'Anexo II'!A16</f>
        <v>F11</v>
      </c>
      <c r="B22" s="404"/>
      <c r="C22" s="406"/>
      <c r="D22" s="398"/>
      <c r="E22" s="408" t="str">
        <f t="shared" si="0"/>
        <v/>
      </c>
      <c r="F22" s="398"/>
    </row>
    <row r="23" spans="1:6">
      <c r="A23" s="328" t="str">
        <f>+'Anexo II'!A17</f>
        <v>F12</v>
      </c>
      <c r="B23" s="404"/>
      <c r="C23" s="406"/>
      <c r="D23" s="398"/>
      <c r="E23" s="408" t="str">
        <f t="shared" si="0"/>
        <v/>
      </c>
      <c r="F23" s="398"/>
    </row>
    <row r="24" spans="1:6">
      <c r="A24" s="328" t="str">
        <f>+'Anexo II'!A18</f>
        <v>F13</v>
      </c>
      <c r="B24" s="404"/>
      <c r="C24" s="406"/>
      <c r="D24" s="398"/>
      <c r="E24" s="408" t="str">
        <f t="shared" si="0"/>
        <v/>
      </c>
      <c r="F24" s="398"/>
    </row>
    <row r="25" spans="1:6">
      <c r="A25" s="328" t="str">
        <f>+'Anexo II'!A19</f>
        <v>F14</v>
      </c>
      <c r="B25" s="404"/>
      <c r="C25" s="406"/>
      <c r="D25" s="398"/>
      <c r="E25" s="408" t="str">
        <f t="shared" si="0"/>
        <v/>
      </c>
      <c r="F25" s="398"/>
    </row>
    <row r="26" spans="1:6">
      <c r="A26" s="328" t="str">
        <f>+'Anexo II'!A20</f>
        <v>F15</v>
      </c>
      <c r="B26" s="404"/>
      <c r="C26" s="406"/>
      <c r="D26" s="398"/>
      <c r="E26" s="408" t="str">
        <f t="shared" si="0"/>
        <v/>
      </c>
      <c r="F26" s="398"/>
    </row>
    <row r="27" spans="1:6">
      <c r="A27" s="328" t="str">
        <f>+'Anexo II'!A21</f>
        <v>F16</v>
      </c>
      <c r="B27" s="404"/>
      <c r="C27" s="406"/>
      <c r="D27" s="398"/>
      <c r="E27" s="408" t="str">
        <f t="shared" si="0"/>
        <v/>
      </c>
      <c r="F27" s="398"/>
    </row>
    <row r="28" spans="1:6">
      <c r="A28" s="328" t="str">
        <f>+'Anexo II'!A22</f>
        <v>F17</v>
      </c>
      <c r="B28" s="404"/>
      <c r="C28" s="406"/>
      <c r="D28" s="398"/>
      <c r="E28" s="408" t="str">
        <f t="shared" si="0"/>
        <v/>
      </c>
      <c r="F28" s="398"/>
    </row>
    <row r="29" spans="1:6">
      <c r="A29" s="328" t="str">
        <f>+'Anexo II'!A23</f>
        <v>F18</v>
      </c>
      <c r="B29" s="404"/>
      <c r="C29" s="406"/>
      <c r="D29" s="398"/>
      <c r="E29" s="408" t="str">
        <f t="shared" si="0"/>
        <v/>
      </c>
      <c r="F29" s="398"/>
    </row>
    <row r="30" spans="1:6">
      <c r="A30" s="328" t="str">
        <f>+'Anexo II'!A24</f>
        <v>F19</v>
      </c>
      <c r="B30" s="404"/>
      <c r="C30" s="406"/>
      <c r="D30" s="398"/>
      <c r="E30" s="408" t="str">
        <f t="shared" si="0"/>
        <v/>
      </c>
      <c r="F30" s="398"/>
    </row>
    <row r="31" spans="1:6">
      <c r="A31" s="328" t="str">
        <f>+'Anexo II'!A25</f>
        <v>F20</v>
      </c>
      <c r="B31" s="404"/>
      <c r="C31" s="406"/>
      <c r="D31" s="398"/>
      <c r="E31" s="408" t="str">
        <f t="shared" si="0"/>
        <v/>
      </c>
      <c r="F31" s="398"/>
    </row>
    <row r="32" spans="1:6">
      <c r="A32" s="328" t="str">
        <f>+'Anexo II'!A26</f>
        <v>F21</v>
      </c>
      <c r="B32" s="404"/>
      <c r="C32" s="406"/>
      <c r="D32" s="398"/>
      <c r="E32" s="408" t="str">
        <f t="shared" si="0"/>
        <v/>
      </c>
      <c r="F32" s="398"/>
    </row>
    <row r="33" spans="1:6">
      <c r="A33" s="328" t="str">
        <f>+'Anexo II'!A27</f>
        <v>F22</v>
      </c>
      <c r="B33" s="404"/>
      <c r="C33" s="406"/>
      <c r="D33" s="398"/>
      <c r="E33" s="408" t="str">
        <f t="shared" si="0"/>
        <v/>
      </c>
      <c r="F33" s="398"/>
    </row>
    <row r="34" spans="1:6">
      <c r="A34" s="328" t="str">
        <f>+'Anexo II'!A28</f>
        <v>F23</v>
      </c>
      <c r="B34" s="404"/>
      <c r="C34" s="406"/>
      <c r="D34" s="398"/>
      <c r="E34" s="408" t="str">
        <f t="shared" si="0"/>
        <v/>
      </c>
      <c r="F34" s="398"/>
    </row>
    <row r="35" spans="1:6">
      <c r="A35" s="328" t="str">
        <f>+'Anexo II'!A29</f>
        <v>F24</v>
      </c>
      <c r="B35" s="404"/>
      <c r="C35" s="406"/>
      <c r="D35" s="398"/>
      <c r="E35" s="408" t="str">
        <f t="shared" si="0"/>
        <v/>
      </c>
      <c r="F35" s="398"/>
    </row>
    <row r="36" spans="1:6">
      <c r="A36" s="328" t="str">
        <f>+'Anexo II'!A30</f>
        <v>F25</v>
      </c>
      <c r="B36" s="404"/>
      <c r="C36" s="406"/>
      <c r="D36" s="398"/>
      <c r="E36" s="408" t="str">
        <f t="shared" si="0"/>
        <v/>
      </c>
      <c r="F36" s="398"/>
    </row>
    <row r="37" spans="1:6">
      <c r="A37" s="328" t="str">
        <f>+'Anexo II'!A31</f>
        <v>F26</v>
      </c>
      <c r="B37" s="404"/>
      <c r="C37" s="406"/>
      <c r="D37" s="398"/>
      <c r="E37" s="408" t="str">
        <f t="shared" si="0"/>
        <v/>
      </c>
      <c r="F37" s="398"/>
    </row>
    <row r="38" spans="1:6">
      <c r="A38" s="328" t="str">
        <f>+'Anexo II'!A32</f>
        <v>F27</v>
      </c>
      <c r="B38" s="404"/>
      <c r="C38" s="406"/>
      <c r="D38" s="398"/>
      <c r="E38" s="408" t="str">
        <f t="shared" si="0"/>
        <v/>
      </c>
      <c r="F38" s="398"/>
    </row>
    <row r="39" spans="1:6">
      <c r="A39" s="328" t="str">
        <f>+'Anexo II'!A33</f>
        <v>F28</v>
      </c>
      <c r="B39" s="404"/>
      <c r="C39" s="406"/>
      <c r="D39" s="398"/>
      <c r="E39" s="408" t="str">
        <f t="shared" si="0"/>
        <v/>
      </c>
      <c r="F39" s="398"/>
    </row>
    <row r="40" spans="1:6">
      <c r="A40" s="328" t="str">
        <f>+'Anexo II'!A34</f>
        <v>F29</v>
      </c>
      <c r="B40" s="404"/>
      <c r="C40" s="406"/>
      <c r="D40" s="398"/>
      <c r="E40" s="408" t="str">
        <f t="shared" si="0"/>
        <v/>
      </c>
      <c r="F40" s="398"/>
    </row>
    <row r="41" spans="1:6">
      <c r="A41" s="328" t="str">
        <f>+'Anexo II'!A35</f>
        <v>F30</v>
      </c>
      <c r="B41" s="404"/>
      <c r="C41" s="406"/>
      <c r="D41" s="398"/>
      <c r="E41" s="408" t="str">
        <f t="shared" si="0"/>
        <v/>
      </c>
      <c r="F41" s="398"/>
    </row>
    <row r="42" spans="1:6">
      <c r="A42" s="328" t="str">
        <f>+'Anexo II'!A36</f>
        <v>F31</v>
      </c>
      <c r="B42" s="404"/>
      <c r="C42" s="406"/>
      <c r="D42" s="398"/>
      <c r="E42" s="408" t="str">
        <f t="shared" si="0"/>
        <v/>
      </c>
      <c r="F42" s="398"/>
    </row>
    <row r="43" spans="1:6">
      <c r="A43" s="328" t="str">
        <f>+'Anexo II'!A37</f>
        <v>F32</v>
      </c>
      <c r="B43" s="404"/>
      <c r="C43" s="406"/>
      <c r="D43" s="398"/>
      <c r="E43" s="408" t="str">
        <f t="shared" si="0"/>
        <v/>
      </c>
      <c r="F43" s="398"/>
    </row>
    <row r="44" spans="1:6">
      <c r="A44" s="328" t="str">
        <f>+'Anexo II'!A38</f>
        <v>F33</v>
      </c>
      <c r="B44" s="404"/>
      <c r="C44" s="406"/>
      <c r="D44" s="398"/>
      <c r="E44" s="408" t="str">
        <f t="shared" ref="E44:E75" si="1">IF(D44="","",(IF(D44&lt;=0.4,"cumpre requisito energético","Não cumpre, Rnt deverá ser menor ou igual a 40%")))</f>
        <v/>
      </c>
      <c r="F44" s="398"/>
    </row>
    <row r="45" spans="1:6">
      <c r="A45" s="328" t="str">
        <f>+'Anexo II'!A39</f>
        <v>F34</v>
      </c>
      <c r="B45" s="404"/>
      <c r="C45" s="406"/>
      <c r="D45" s="398"/>
      <c r="E45" s="408" t="str">
        <f t="shared" si="1"/>
        <v/>
      </c>
      <c r="F45" s="398"/>
    </row>
    <row r="46" spans="1:6">
      <c r="A46" s="328" t="str">
        <f>+'Anexo II'!A40</f>
        <v>F35</v>
      </c>
      <c r="B46" s="404"/>
      <c r="C46" s="406"/>
      <c r="D46" s="398"/>
      <c r="E46" s="408" t="str">
        <f t="shared" si="1"/>
        <v/>
      </c>
      <c r="F46" s="398"/>
    </row>
    <row r="47" spans="1:6">
      <c r="A47" s="328" t="str">
        <f>+'Anexo II'!A41</f>
        <v>F36</v>
      </c>
      <c r="B47" s="404"/>
      <c r="C47" s="406"/>
      <c r="D47" s="398"/>
      <c r="E47" s="408" t="str">
        <f t="shared" si="1"/>
        <v/>
      </c>
      <c r="F47" s="398"/>
    </row>
    <row r="48" spans="1:6">
      <c r="A48" s="328" t="str">
        <f>+'Anexo II'!A42</f>
        <v>F37</v>
      </c>
      <c r="B48" s="404"/>
      <c r="C48" s="406"/>
      <c r="D48" s="398"/>
      <c r="E48" s="408" t="str">
        <f t="shared" si="1"/>
        <v/>
      </c>
      <c r="F48" s="398"/>
    </row>
    <row r="49" spans="1:6">
      <c r="A49" s="328" t="str">
        <f>+'Anexo II'!A43</f>
        <v>F38</v>
      </c>
      <c r="B49" s="404"/>
      <c r="C49" s="406"/>
      <c r="D49" s="398"/>
      <c r="E49" s="408" t="str">
        <f t="shared" si="1"/>
        <v/>
      </c>
      <c r="F49" s="398"/>
    </row>
    <row r="50" spans="1:6">
      <c r="A50" s="328" t="str">
        <f>+'Anexo II'!A44</f>
        <v>F39</v>
      </c>
      <c r="B50" s="404"/>
      <c r="C50" s="406"/>
      <c r="D50" s="398"/>
      <c r="E50" s="408" t="str">
        <f t="shared" si="1"/>
        <v/>
      </c>
      <c r="F50" s="398"/>
    </row>
    <row r="51" spans="1:6">
      <c r="A51" s="328" t="str">
        <f>+'Anexo II'!A45</f>
        <v>F40</v>
      </c>
      <c r="B51" s="404"/>
      <c r="C51" s="406"/>
      <c r="D51" s="398"/>
      <c r="E51" s="408" t="str">
        <f t="shared" si="1"/>
        <v/>
      </c>
      <c r="F51" s="398"/>
    </row>
    <row r="52" spans="1:6">
      <c r="A52" s="328" t="str">
        <f>+'Anexo II'!A46</f>
        <v>F41</v>
      </c>
      <c r="B52" s="404"/>
      <c r="C52" s="406"/>
      <c r="D52" s="398"/>
      <c r="E52" s="408" t="str">
        <f t="shared" si="1"/>
        <v/>
      </c>
      <c r="F52" s="398"/>
    </row>
    <row r="53" spans="1:6">
      <c r="A53" s="328" t="str">
        <f>+'Anexo II'!A47</f>
        <v>F42</v>
      </c>
      <c r="B53" s="404"/>
      <c r="C53" s="406"/>
      <c r="D53" s="398"/>
      <c r="E53" s="408" t="str">
        <f t="shared" si="1"/>
        <v/>
      </c>
      <c r="F53" s="398"/>
    </row>
    <row r="54" spans="1:6">
      <c r="A54" s="328" t="str">
        <f>+'Anexo II'!A48</f>
        <v>F43</v>
      </c>
      <c r="B54" s="404"/>
      <c r="C54" s="406"/>
      <c r="D54" s="398"/>
      <c r="E54" s="408" t="str">
        <f t="shared" si="1"/>
        <v/>
      </c>
      <c r="F54" s="398"/>
    </row>
    <row r="55" spans="1:6">
      <c r="A55" s="328" t="str">
        <f>+'Anexo II'!A49</f>
        <v>F44</v>
      </c>
      <c r="B55" s="404"/>
      <c r="C55" s="406"/>
      <c r="D55" s="398"/>
      <c r="E55" s="408" t="str">
        <f t="shared" si="1"/>
        <v/>
      </c>
      <c r="F55" s="398"/>
    </row>
    <row r="56" spans="1:6">
      <c r="A56" s="328" t="str">
        <f>+'Anexo II'!A50</f>
        <v>F45</v>
      </c>
      <c r="B56" s="404"/>
      <c r="C56" s="406"/>
      <c r="D56" s="398"/>
      <c r="E56" s="408" t="str">
        <f t="shared" si="1"/>
        <v/>
      </c>
      <c r="F56" s="398"/>
    </row>
    <row r="57" spans="1:6">
      <c r="A57" s="328" t="str">
        <f>+'Anexo II'!A51</f>
        <v>F46</v>
      </c>
      <c r="B57" s="404"/>
      <c r="C57" s="406"/>
      <c r="D57" s="398"/>
      <c r="E57" s="408" t="str">
        <f t="shared" si="1"/>
        <v/>
      </c>
      <c r="F57" s="398"/>
    </row>
    <row r="58" spans="1:6">
      <c r="A58" s="328" t="str">
        <f>+'Anexo II'!A52</f>
        <v>F47</v>
      </c>
      <c r="B58" s="404"/>
      <c r="C58" s="406"/>
      <c r="D58" s="398"/>
      <c r="E58" s="408" t="str">
        <f t="shared" si="1"/>
        <v/>
      </c>
      <c r="F58" s="398"/>
    </row>
    <row r="59" spans="1:6">
      <c r="A59" s="328" t="str">
        <f>+'Anexo II'!A53</f>
        <v>F48</v>
      </c>
      <c r="B59" s="404"/>
      <c r="C59" s="406"/>
      <c r="D59" s="398"/>
      <c r="E59" s="408" t="str">
        <f t="shared" si="1"/>
        <v/>
      </c>
      <c r="F59" s="398"/>
    </row>
    <row r="60" spans="1:6">
      <c r="A60" s="328" t="str">
        <f>+'Anexo II'!A54</f>
        <v>F49</v>
      </c>
      <c r="B60" s="404"/>
      <c r="C60" s="406"/>
      <c r="D60" s="398"/>
      <c r="E60" s="408" t="str">
        <f t="shared" si="1"/>
        <v/>
      </c>
      <c r="F60" s="398"/>
    </row>
    <row r="61" spans="1:6">
      <c r="A61" s="328" t="str">
        <f>+'Anexo II'!A55</f>
        <v>F50</v>
      </c>
      <c r="B61" s="404"/>
      <c r="C61" s="406"/>
      <c r="D61" s="398"/>
      <c r="E61" s="408" t="str">
        <f t="shared" si="1"/>
        <v/>
      </c>
      <c r="F61" s="398"/>
    </row>
    <row r="62" spans="1:6">
      <c r="A62" s="328" t="str">
        <f>+'Anexo II'!A56</f>
        <v>F51</v>
      </c>
      <c r="B62" s="404"/>
      <c r="C62" s="406"/>
      <c r="D62" s="398"/>
      <c r="E62" s="408" t="str">
        <f t="shared" si="1"/>
        <v/>
      </c>
      <c r="F62" s="398"/>
    </row>
    <row r="63" spans="1:6">
      <c r="A63" s="328" t="str">
        <f>+'Anexo II'!A57</f>
        <v>F52</v>
      </c>
      <c r="B63" s="404"/>
      <c r="C63" s="406"/>
      <c r="D63" s="398"/>
      <c r="E63" s="408" t="str">
        <f t="shared" si="1"/>
        <v/>
      </c>
      <c r="F63" s="398"/>
    </row>
    <row r="64" spans="1:6">
      <c r="A64" s="328" t="str">
        <f>+'Anexo II'!A58</f>
        <v>F53</v>
      </c>
      <c r="B64" s="404"/>
      <c r="C64" s="406"/>
      <c r="D64" s="398"/>
      <c r="E64" s="408" t="str">
        <f t="shared" si="1"/>
        <v/>
      </c>
      <c r="F64" s="398"/>
    </row>
    <row r="65" spans="1:6">
      <c r="A65" s="328" t="str">
        <f>+'Anexo II'!A59</f>
        <v>F54</v>
      </c>
      <c r="B65" s="404"/>
      <c r="C65" s="406"/>
      <c r="D65" s="398"/>
      <c r="E65" s="408" t="str">
        <f t="shared" si="1"/>
        <v/>
      </c>
      <c r="F65" s="398"/>
    </row>
    <row r="66" spans="1:6">
      <c r="A66" s="328" t="str">
        <f>+'Anexo II'!A60</f>
        <v>F55</v>
      </c>
      <c r="B66" s="404"/>
      <c r="C66" s="406"/>
      <c r="D66" s="398"/>
      <c r="E66" s="408" t="str">
        <f t="shared" si="1"/>
        <v/>
      </c>
      <c r="F66" s="398"/>
    </row>
    <row r="67" spans="1:6">
      <c r="A67" s="328" t="str">
        <f>+'Anexo II'!A61</f>
        <v>F56</v>
      </c>
      <c r="B67" s="404"/>
      <c r="C67" s="406"/>
      <c r="D67" s="398"/>
      <c r="E67" s="408" t="str">
        <f t="shared" si="1"/>
        <v/>
      </c>
      <c r="F67" s="398"/>
    </row>
    <row r="68" spans="1:6">
      <c r="A68" s="328" t="str">
        <f>+'Anexo II'!A62</f>
        <v>F57</v>
      </c>
      <c r="B68" s="404"/>
      <c r="C68" s="406"/>
      <c r="D68" s="398"/>
      <c r="E68" s="408" t="str">
        <f t="shared" si="1"/>
        <v/>
      </c>
      <c r="F68" s="398"/>
    </row>
    <row r="69" spans="1:6">
      <c r="A69" s="328" t="str">
        <f>+'Anexo II'!A63</f>
        <v>F58</v>
      </c>
      <c r="B69" s="404"/>
      <c r="C69" s="406"/>
      <c r="D69" s="398"/>
      <c r="E69" s="408" t="str">
        <f t="shared" si="1"/>
        <v/>
      </c>
      <c r="F69" s="398"/>
    </row>
    <row r="70" spans="1:6">
      <c r="A70" s="328" t="str">
        <f>+'Anexo II'!A64</f>
        <v>F59</v>
      </c>
      <c r="B70" s="404"/>
      <c r="C70" s="406"/>
      <c r="D70" s="398"/>
      <c r="E70" s="408" t="str">
        <f t="shared" si="1"/>
        <v/>
      </c>
      <c r="F70" s="398"/>
    </row>
    <row r="71" spans="1:6">
      <c r="A71" s="328" t="str">
        <f>+'Anexo II'!A65</f>
        <v>F60</v>
      </c>
      <c r="B71" s="404"/>
      <c r="C71" s="406"/>
      <c r="D71" s="398"/>
      <c r="E71" s="408" t="str">
        <f t="shared" si="1"/>
        <v/>
      </c>
      <c r="F71" s="398"/>
    </row>
    <row r="72" spans="1:6">
      <c r="A72" s="328" t="str">
        <f>+'Anexo II'!A66</f>
        <v>F61</v>
      </c>
      <c r="B72" s="404"/>
      <c r="C72" s="406"/>
      <c r="D72" s="398"/>
      <c r="E72" s="408" t="str">
        <f t="shared" si="1"/>
        <v/>
      </c>
      <c r="F72" s="398"/>
    </row>
    <row r="73" spans="1:6">
      <c r="A73" s="328" t="str">
        <f>+'Anexo II'!A67</f>
        <v>F62</v>
      </c>
      <c r="B73" s="404"/>
      <c r="C73" s="406"/>
      <c r="D73" s="398"/>
      <c r="E73" s="408" t="str">
        <f t="shared" si="1"/>
        <v/>
      </c>
      <c r="F73" s="398"/>
    </row>
    <row r="74" spans="1:6">
      <c r="A74" s="328" t="str">
        <f>+'Anexo II'!A68</f>
        <v>F63</v>
      </c>
      <c r="B74" s="404"/>
      <c r="C74" s="406"/>
      <c r="D74" s="398"/>
      <c r="E74" s="408" t="str">
        <f t="shared" si="1"/>
        <v/>
      </c>
      <c r="F74" s="398"/>
    </row>
    <row r="75" spans="1:6">
      <c r="A75" s="328" t="str">
        <f>+'Anexo II'!A69</f>
        <v>F64</v>
      </c>
      <c r="B75" s="404"/>
      <c r="C75" s="406"/>
      <c r="D75" s="398"/>
      <c r="E75" s="408" t="str">
        <f t="shared" si="1"/>
        <v/>
      </c>
      <c r="F75" s="398"/>
    </row>
    <row r="76" spans="1:6">
      <c r="A76" s="328" t="str">
        <f>+'Anexo II'!A70</f>
        <v>F65</v>
      </c>
      <c r="B76" s="404"/>
      <c r="C76" s="406"/>
      <c r="D76" s="398"/>
      <c r="E76" s="408" t="str">
        <f t="shared" ref="E76:E107" si="2">IF(D76="","",(IF(D76&lt;=0.4,"cumpre requisito energético","Não cumpre, Rnt deverá ser menor ou igual a 40%")))</f>
        <v/>
      </c>
      <c r="F76" s="398"/>
    </row>
    <row r="77" spans="1:6">
      <c r="A77" s="328" t="str">
        <f>+'Anexo II'!A71</f>
        <v>F66</v>
      </c>
      <c r="B77" s="404"/>
      <c r="C77" s="406"/>
      <c r="D77" s="398"/>
      <c r="E77" s="408" t="str">
        <f t="shared" si="2"/>
        <v/>
      </c>
      <c r="F77" s="398"/>
    </row>
    <row r="78" spans="1:6">
      <c r="A78" s="328" t="str">
        <f>+'Anexo II'!A72</f>
        <v>F67</v>
      </c>
      <c r="B78" s="404"/>
      <c r="C78" s="406"/>
      <c r="D78" s="398"/>
      <c r="E78" s="408" t="str">
        <f t="shared" si="2"/>
        <v/>
      </c>
      <c r="F78" s="398"/>
    </row>
    <row r="79" spans="1:6">
      <c r="A79" s="328" t="str">
        <f>+'Anexo II'!A73</f>
        <v>F68</v>
      </c>
      <c r="B79" s="404"/>
      <c r="C79" s="406"/>
      <c r="D79" s="398"/>
      <c r="E79" s="408" t="str">
        <f t="shared" si="2"/>
        <v/>
      </c>
      <c r="F79" s="398"/>
    </row>
    <row r="80" spans="1:6">
      <c r="A80" s="328" t="str">
        <f>+'Anexo II'!A74</f>
        <v>F69</v>
      </c>
      <c r="B80" s="404"/>
      <c r="C80" s="406"/>
      <c r="D80" s="398"/>
      <c r="E80" s="408" t="str">
        <f t="shared" si="2"/>
        <v/>
      </c>
      <c r="F80" s="398"/>
    </row>
    <row r="81" spans="1:6">
      <c r="A81" s="328" t="str">
        <f>+'Anexo II'!A75</f>
        <v>F70</v>
      </c>
      <c r="B81" s="404"/>
      <c r="C81" s="406"/>
      <c r="D81" s="398"/>
      <c r="E81" s="408" t="str">
        <f t="shared" si="2"/>
        <v/>
      </c>
      <c r="F81" s="398"/>
    </row>
    <row r="82" spans="1:6">
      <c r="A82" s="328" t="str">
        <f>+'Anexo II'!A76</f>
        <v>F71</v>
      </c>
      <c r="B82" s="404"/>
      <c r="C82" s="406"/>
      <c r="D82" s="398"/>
      <c r="E82" s="408" t="str">
        <f t="shared" si="2"/>
        <v/>
      </c>
      <c r="F82" s="398"/>
    </row>
    <row r="83" spans="1:6">
      <c r="A83" s="328" t="str">
        <f>+'Anexo II'!A77</f>
        <v>F72</v>
      </c>
      <c r="B83" s="404"/>
      <c r="C83" s="406"/>
      <c r="D83" s="398"/>
      <c r="E83" s="408" t="str">
        <f t="shared" si="2"/>
        <v/>
      </c>
      <c r="F83" s="398"/>
    </row>
    <row r="84" spans="1:6">
      <c r="A84" s="328" t="str">
        <f>+'Anexo II'!A78</f>
        <v>F73</v>
      </c>
      <c r="B84" s="404"/>
      <c r="C84" s="406"/>
      <c r="D84" s="398"/>
      <c r="E84" s="408" t="str">
        <f t="shared" si="2"/>
        <v/>
      </c>
      <c r="F84" s="398"/>
    </row>
    <row r="85" spans="1:6">
      <c r="A85" s="328" t="str">
        <f>+'Anexo II'!A79</f>
        <v>F74</v>
      </c>
      <c r="B85" s="404"/>
      <c r="C85" s="406"/>
      <c r="D85" s="398"/>
      <c r="E85" s="408" t="str">
        <f t="shared" si="2"/>
        <v/>
      </c>
      <c r="F85" s="398"/>
    </row>
    <row r="86" spans="1:6">
      <c r="A86" s="328" t="str">
        <f>+'Anexo II'!A80</f>
        <v>F75</v>
      </c>
      <c r="B86" s="404"/>
      <c r="C86" s="406"/>
      <c r="D86" s="398"/>
      <c r="E86" s="408" t="str">
        <f t="shared" si="2"/>
        <v/>
      </c>
      <c r="F86" s="398"/>
    </row>
    <row r="87" spans="1:6">
      <c r="A87" s="328" t="str">
        <f>+'Anexo II'!A81</f>
        <v>F76</v>
      </c>
      <c r="B87" s="404"/>
      <c r="C87" s="406"/>
      <c r="D87" s="398"/>
      <c r="E87" s="408" t="str">
        <f t="shared" si="2"/>
        <v/>
      </c>
      <c r="F87" s="398"/>
    </row>
    <row r="88" spans="1:6">
      <c r="A88" s="328" t="str">
        <f>+'Anexo II'!A82</f>
        <v>F77</v>
      </c>
      <c r="B88" s="404"/>
      <c r="C88" s="406"/>
      <c r="D88" s="398"/>
      <c r="E88" s="408" t="str">
        <f t="shared" si="2"/>
        <v/>
      </c>
      <c r="F88" s="398"/>
    </row>
    <row r="89" spans="1:6">
      <c r="A89" s="328" t="str">
        <f>+'Anexo II'!A83</f>
        <v>F78</v>
      </c>
      <c r="B89" s="404"/>
      <c r="C89" s="406"/>
      <c r="D89" s="398"/>
      <c r="E89" s="408" t="str">
        <f t="shared" si="2"/>
        <v/>
      </c>
      <c r="F89" s="398"/>
    </row>
    <row r="90" spans="1:6">
      <c r="A90" s="328" t="str">
        <f>+'Anexo II'!A84</f>
        <v>F79</v>
      </c>
      <c r="B90" s="404"/>
      <c r="C90" s="406"/>
      <c r="D90" s="398"/>
      <c r="E90" s="408" t="str">
        <f t="shared" si="2"/>
        <v/>
      </c>
      <c r="F90" s="398"/>
    </row>
    <row r="91" spans="1:6">
      <c r="A91" s="328" t="str">
        <f>+'Anexo II'!A85</f>
        <v>F80</v>
      </c>
      <c r="B91" s="404"/>
      <c r="C91" s="406"/>
      <c r="D91" s="398"/>
      <c r="E91" s="408" t="str">
        <f t="shared" si="2"/>
        <v/>
      </c>
      <c r="F91" s="398"/>
    </row>
    <row r="92" spans="1:6">
      <c r="A92" s="328" t="str">
        <f>+'Anexo II'!A86</f>
        <v>F81</v>
      </c>
      <c r="B92" s="404"/>
      <c r="C92" s="406"/>
      <c r="D92" s="398"/>
      <c r="E92" s="408" t="str">
        <f t="shared" si="2"/>
        <v/>
      </c>
      <c r="F92" s="398"/>
    </row>
    <row r="93" spans="1:6">
      <c r="A93" s="328" t="str">
        <f>+'Anexo II'!A87</f>
        <v>F82</v>
      </c>
      <c r="B93" s="404"/>
      <c r="C93" s="406"/>
      <c r="D93" s="398"/>
      <c r="E93" s="408" t="str">
        <f t="shared" si="2"/>
        <v/>
      </c>
      <c r="F93" s="398"/>
    </row>
    <row r="94" spans="1:6">
      <c r="A94" s="328" t="str">
        <f>+'Anexo II'!A88</f>
        <v>F83</v>
      </c>
      <c r="B94" s="404"/>
      <c r="C94" s="406"/>
      <c r="D94" s="398"/>
      <c r="E94" s="408" t="str">
        <f t="shared" si="2"/>
        <v/>
      </c>
      <c r="F94" s="398"/>
    </row>
    <row r="95" spans="1:6">
      <c r="A95" s="328" t="str">
        <f>+'Anexo II'!A89</f>
        <v>F84</v>
      </c>
      <c r="B95" s="404"/>
      <c r="C95" s="406"/>
      <c r="D95" s="398"/>
      <c r="E95" s="408" t="str">
        <f t="shared" si="2"/>
        <v/>
      </c>
      <c r="F95" s="398"/>
    </row>
    <row r="96" spans="1:6">
      <c r="A96" s="328" t="str">
        <f>+'Anexo II'!A90</f>
        <v>F85</v>
      </c>
      <c r="B96" s="404"/>
      <c r="C96" s="406"/>
      <c r="D96" s="398"/>
      <c r="E96" s="408" t="str">
        <f t="shared" si="2"/>
        <v/>
      </c>
      <c r="F96" s="398"/>
    </row>
    <row r="97" spans="1:6">
      <c r="A97" s="328" t="str">
        <f>+'Anexo II'!A91</f>
        <v>F86</v>
      </c>
      <c r="B97" s="404"/>
      <c r="C97" s="406"/>
      <c r="D97" s="398"/>
      <c r="E97" s="408" t="str">
        <f t="shared" si="2"/>
        <v/>
      </c>
      <c r="F97" s="398"/>
    </row>
    <row r="98" spans="1:6">
      <c r="A98" s="328" t="str">
        <f>+'Anexo II'!A92</f>
        <v>F87</v>
      </c>
      <c r="B98" s="404"/>
      <c r="C98" s="406"/>
      <c r="D98" s="398"/>
      <c r="E98" s="408" t="str">
        <f t="shared" si="2"/>
        <v/>
      </c>
      <c r="F98" s="398"/>
    </row>
    <row r="99" spans="1:6">
      <c r="A99" s="328" t="str">
        <f>+'Anexo II'!A93</f>
        <v>F88</v>
      </c>
      <c r="B99" s="404"/>
      <c r="C99" s="406"/>
      <c r="D99" s="398"/>
      <c r="E99" s="408" t="str">
        <f t="shared" si="2"/>
        <v/>
      </c>
      <c r="F99" s="398"/>
    </row>
    <row r="100" spans="1:6">
      <c r="A100" s="328" t="str">
        <f>+'Anexo II'!A94</f>
        <v>F89</v>
      </c>
      <c r="B100" s="404"/>
      <c r="C100" s="406"/>
      <c r="D100" s="398"/>
      <c r="E100" s="408" t="str">
        <f t="shared" si="2"/>
        <v/>
      </c>
      <c r="F100" s="398"/>
    </row>
    <row r="101" spans="1:6">
      <c r="A101" s="328" t="str">
        <f>+'Anexo II'!A95</f>
        <v>F90</v>
      </c>
      <c r="B101" s="404"/>
      <c r="C101" s="406"/>
      <c r="D101" s="398"/>
      <c r="E101" s="408" t="str">
        <f t="shared" si="2"/>
        <v/>
      </c>
      <c r="F101" s="398"/>
    </row>
    <row r="102" spans="1:6">
      <c r="A102" s="328" t="str">
        <f>+'Anexo II'!A96</f>
        <v>F91</v>
      </c>
      <c r="B102" s="404"/>
      <c r="C102" s="406"/>
      <c r="D102" s="398"/>
      <c r="E102" s="408" t="str">
        <f t="shared" si="2"/>
        <v/>
      </c>
      <c r="F102" s="398"/>
    </row>
    <row r="103" spans="1:6">
      <c r="A103" s="328" t="str">
        <f>+'Anexo II'!A97</f>
        <v>F92</v>
      </c>
      <c r="B103" s="404"/>
      <c r="C103" s="406"/>
      <c r="D103" s="398"/>
      <c r="E103" s="408" t="str">
        <f t="shared" si="2"/>
        <v/>
      </c>
      <c r="F103" s="398"/>
    </row>
    <row r="104" spans="1:6">
      <c r="A104" s="328" t="str">
        <f>+'Anexo II'!A98</f>
        <v>F93</v>
      </c>
      <c r="B104" s="404"/>
      <c r="C104" s="406"/>
      <c r="D104" s="398"/>
      <c r="E104" s="408" t="str">
        <f t="shared" si="2"/>
        <v/>
      </c>
      <c r="F104" s="398"/>
    </row>
    <row r="105" spans="1:6">
      <c r="A105" s="328" t="str">
        <f>+'Anexo II'!A99</f>
        <v>F94</v>
      </c>
      <c r="B105" s="404"/>
      <c r="C105" s="406"/>
      <c r="D105" s="398"/>
      <c r="E105" s="408" t="str">
        <f t="shared" si="2"/>
        <v/>
      </c>
      <c r="F105" s="398"/>
    </row>
    <row r="106" spans="1:6">
      <c r="A106" s="328" t="str">
        <f>+'Anexo II'!A100</f>
        <v>F95</v>
      </c>
      <c r="B106" s="404"/>
      <c r="C106" s="406"/>
      <c r="D106" s="398"/>
      <c r="E106" s="408" t="str">
        <f t="shared" si="2"/>
        <v/>
      </c>
      <c r="F106" s="398"/>
    </row>
    <row r="107" spans="1:6">
      <c r="A107" s="328" t="str">
        <f>+'Anexo II'!A101</f>
        <v>F96</v>
      </c>
      <c r="B107" s="404"/>
      <c r="C107" s="406"/>
      <c r="D107" s="398"/>
      <c r="E107" s="408" t="str">
        <f t="shared" si="2"/>
        <v/>
      </c>
      <c r="F107" s="398"/>
    </row>
    <row r="108" spans="1:6">
      <c r="A108" s="328" t="str">
        <f>+'Anexo II'!A102</f>
        <v>F97</v>
      </c>
      <c r="B108" s="404"/>
      <c r="C108" s="406"/>
      <c r="D108" s="398"/>
      <c r="E108" s="408" t="str">
        <f t="shared" ref="E108:E139" si="3">IF(D108="","",(IF(D108&lt;=0.4,"cumpre requisito energético","Não cumpre, Rnt deverá ser menor ou igual a 40%")))</f>
        <v/>
      </c>
      <c r="F108" s="398"/>
    </row>
    <row r="109" spans="1:6">
      <c r="A109" s="328" t="str">
        <f>+'Anexo II'!A103</f>
        <v>F98</v>
      </c>
      <c r="B109" s="404"/>
      <c r="C109" s="406"/>
      <c r="D109" s="398"/>
      <c r="E109" s="408" t="str">
        <f t="shared" si="3"/>
        <v/>
      </c>
      <c r="F109" s="398"/>
    </row>
    <row r="110" spans="1:6">
      <c r="A110" s="328" t="str">
        <f>+'Anexo II'!A104</f>
        <v>F99</v>
      </c>
      <c r="B110" s="404"/>
      <c r="C110" s="406"/>
      <c r="D110" s="398"/>
      <c r="E110" s="408" t="str">
        <f t="shared" si="3"/>
        <v/>
      </c>
      <c r="F110" s="398"/>
    </row>
    <row r="111" spans="1:6">
      <c r="A111" s="328" t="str">
        <f>+'Anexo II'!A105</f>
        <v>F100</v>
      </c>
      <c r="B111" s="404"/>
      <c r="C111" s="406"/>
      <c r="D111" s="398"/>
      <c r="E111" s="408" t="str">
        <f t="shared" si="3"/>
        <v/>
      </c>
      <c r="F111" s="398"/>
    </row>
    <row r="112" spans="1:6">
      <c r="A112" s="328" t="str">
        <f>+'Anexo II'!A106</f>
        <v>F101</v>
      </c>
      <c r="B112" s="404"/>
      <c r="C112" s="406"/>
      <c r="D112" s="398"/>
      <c r="E112" s="408" t="str">
        <f t="shared" si="3"/>
        <v/>
      </c>
      <c r="F112" s="398"/>
    </row>
    <row r="113" spans="1:6">
      <c r="A113" s="328" t="str">
        <f>+'Anexo II'!A107</f>
        <v>F102</v>
      </c>
      <c r="B113" s="404"/>
      <c r="C113" s="406"/>
      <c r="D113" s="398"/>
      <c r="E113" s="408" t="str">
        <f t="shared" si="3"/>
        <v/>
      </c>
      <c r="F113" s="398"/>
    </row>
    <row r="114" spans="1:6">
      <c r="A114" s="328" t="str">
        <f>+'Anexo II'!A108</f>
        <v>F103</v>
      </c>
      <c r="B114" s="404"/>
      <c r="C114" s="406"/>
      <c r="D114" s="398"/>
      <c r="E114" s="408" t="str">
        <f t="shared" si="3"/>
        <v/>
      </c>
      <c r="F114" s="398"/>
    </row>
    <row r="115" spans="1:6">
      <c r="A115" s="328" t="str">
        <f>+'Anexo II'!A109</f>
        <v>F104</v>
      </c>
      <c r="B115" s="404"/>
      <c r="C115" s="406"/>
      <c r="D115" s="398"/>
      <c r="E115" s="408" t="str">
        <f t="shared" si="3"/>
        <v/>
      </c>
      <c r="F115" s="398"/>
    </row>
    <row r="116" spans="1:6">
      <c r="A116" s="328" t="str">
        <f>+'Anexo II'!A110</f>
        <v>F105</v>
      </c>
      <c r="B116" s="404"/>
      <c r="C116" s="406"/>
      <c r="D116" s="398"/>
      <c r="E116" s="408" t="str">
        <f t="shared" si="3"/>
        <v/>
      </c>
      <c r="F116" s="398"/>
    </row>
    <row r="117" spans="1:6">
      <c r="A117" s="328" t="str">
        <f>+'Anexo II'!A111</f>
        <v>F106</v>
      </c>
      <c r="B117" s="404"/>
      <c r="C117" s="406"/>
      <c r="D117" s="398"/>
      <c r="E117" s="408" t="str">
        <f t="shared" si="3"/>
        <v/>
      </c>
      <c r="F117" s="398"/>
    </row>
    <row r="118" spans="1:6">
      <c r="A118" s="328" t="str">
        <f>+'Anexo II'!A112</f>
        <v>F107</v>
      </c>
      <c r="B118" s="404"/>
      <c r="C118" s="406"/>
      <c r="D118" s="398"/>
      <c r="E118" s="408" t="str">
        <f t="shared" si="3"/>
        <v/>
      </c>
      <c r="F118" s="398"/>
    </row>
    <row r="119" spans="1:6">
      <c r="A119" s="328" t="str">
        <f>+'Anexo II'!A113</f>
        <v>F108</v>
      </c>
      <c r="B119" s="404"/>
      <c r="C119" s="406"/>
      <c r="D119" s="398"/>
      <c r="E119" s="408" t="str">
        <f t="shared" si="3"/>
        <v/>
      </c>
      <c r="F119" s="398"/>
    </row>
    <row r="120" spans="1:6">
      <c r="A120" s="328" t="str">
        <f>+'Anexo II'!A114</f>
        <v>F109</v>
      </c>
      <c r="B120" s="404"/>
      <c r="C120" s="406"/>
      <c r="D120" s="398"/>
      <c r="E120" s="408" t="str">
        <f t="shared" si="3"/>
        <v/>
      </c>
      <c r="F120" s="398"/>
    </row>
    <row r="121" spans="1:6">
      <c r="A121" s="328" t="str">
        <f>+'Anexo II'!A115</f>
        <v>F110</v>
      </c>
      <c r="B121" s="404"/>
      <c r="C121" s="406"/>
      <c r="D121" s="398"/>
      <c r="E121" s="408" t="str">
        <f t="shared" si="3"/>
        <v/>
      </c>
      <c r="F121" s="398"/>
    </row>
    <row r="122" spans="1:6">
      <c r="A122" s="328" t="str">
        <f>+'Anexo II'!A116</f>
        <v>F111</v>
      </c>
      <c r="B122" s="404"/>
      <c r="C122" s="406"/>
      <c r="D122" s="398"/>
      <c r="E122" s="408" t="str">
        <f t="shared" si="3"/>
        <v/>
      </c>
      <c r="F122" s="398"/>
    </row>
    <row r="123" spans="1:6">
      <c r="A123" s="328" t="str">
        <f>+'Anexo II'!A117</f>
        <v>F112</v>
      </c>
      <c r="B123" s="404"/>
      <c r="C123" s="406"/>
      <c r="D123" s="398"/>
      <c r="E123" s="408" t="str">
        <f t="shared" si="3"/>
        <v/>
      </c>
      <c r="F123" s="398"/>
    </row>
    <row r="124" spans="1:6">
      <c r="A124" s="328" t="str">
        <f>+'Anexo II'!A118</f>
        <v>F113</v>
      </c>
      <c r="B124" s="404"/>
      <c r="C124" s="406"/>
      <c r="D124" s="398"/>
      <c r="E124" s="408" t="str">
        <f t="shared" si="3"/>
        <v/>
      </c>
      <c r="F124" s="398"/>
    </row>
    <row r="125" spans="1:6">
      <c r="A125" s="328" t="str">
        <f>+'Anexo II'!A119</f>
        <v>F114</v>
      </c>
      <c r="B125" s="404"/>
      <c r="C125" s="406"/>
      <c r="D125" s="398"/>
      <c r="E125" s="408" t="str">
        <f t="shared" si="3"/>
        <v/>
      </c>
      <c r="F125" s="398"/>
    </row>
    <row r="126" spans="1:6">
      <c r="A126" s="328" t="str">
        <f>+'Anexo II'!A120</f>
        <v>F115</v>
      </c>
      <c r="B126" s="404"/>
      <c r="C126" s="406"/>
      <c r="D126" s="398"/>
      <c r="E126" s="408" t="str">
        <f t="shared" si="3"/>
        <v/>
      </c>
      <c r="F126" s="398"/>
    </row>
    <row r="127" spans="1:6">
      <c r="A127" s="328" t="str">
        <f>+'Anexo II'!A121</f>
        <v>F116</v>
      </c>
      <c r="B127" s="404"/>
      <c r="C127" s="406"/>
      <c r="D127" s="398"/>
      <c r="E127" s="408" t="str">
        <f t="shared" si="3"/>
        <v/>
      </c>
      <c r="F127" s="398"/>
    </row>
    <row r="128" spans="1:6" s="361" customFormat="1">
      <c r="A128" s="328" t="str">
        <f>+'Anexo II'!A122</f>
        <v>F117</v>
      </c>
      <c r="B128" s="404"/>
      <c r="C128" s="406"/>
      <c r="D128" s="398"/>
      <c r="E128" s="408" t="str">
        <f t="shared" si="3"/>
        <v/>
      </c>
      <c r="F128" s="398"/>
    </row>
    <row r="129" spans="1:6" s="204" customFormat="1">
      <c r="A129" s="328" t="str">
        <f>+'Anexo II'!A123</f>
        <v>F118</v>
      </c>
      <c r="B129" s="404"/>
      <c r="C129" s="406"/>
      <c r="D129" s="398"/>
      <c r="E129" s="408" t="str">
        <f t="shared" si="3"/>
        <v/>
      </c>
      <c r="F129" s="398"/>
    </row>
    <row r="130" spans="1:6">
      <c r="A130" s="328" t="str">
        <f>+'Anexo II'!A124</f>
        <v>F119</v>
      </c>
      <c r="B130" s="404"/>
      <c r="C130" s="406"/>
      <c r="D130" s="398"/>
      <c r="E130" s="408" t="str">
        <f t="shared" si="3"/>
        <v/>
      </c>
      <c r="F130" s="398"/>
    </row>
    <row r="131" spans="1:6">
      <c r="A131" s="328" t="str">
        <f>+'Anexo II'!A125</f>
        <v>F120</v>
      </c>
      <c r="B131" s="404"/>
      <c r="C131" s="406"/>
      <c r="D131" s="398"/>
      <c r="E131" s="408" t="str">
        <f t="shared" si="3"/>
        <v/>
      </c>
      <c r="F131" s="398"/>
    </row>
    <row r="132" spans="1:6">
      <c r="A132" s="328" t="str">
        <f>+'Anexo II'!A126</f>
        <v>F121</v>
      </c>
      <c r="B132" s="404"/>
      <c r="C132" s="406"/>
      <c r="D132" s="398"/>
      <c r="E132" s="408" t="str">
        <f t="shared" si="3"/>
        <v/>
      </c>
      <c r="F132" s="398"/>
    </row>
    <row r="133" spans="1:6">
      <c r="A133" s="328" t="str">
        <f>+'Anexo II'!A127</f>
        <v>F122</v>
      </c>
      <c r="B133" s="404"/>
      <c r="C133" s="406"/>
      <c r="D133" s="398"/>
      <c r="E133" s="408" t="str">
        <f t="shared" si="3"/>
        <v/>
      </c>
      <c r="F133" s="398"/>
    </row>
    <row r="134" spans="1:6">
      <c r="A134" s="328" t="str">
        <f>+'Anexo II'!A128</f>
        <v>F123</v>
      </c>
      <c r="B134" s="404"/>
      <c r="C134" s="406"/>
      <c r="D134" s="398"/>
      <c r="E134" s="408" t="str">
        <f t="shared" si="3"/>
        <v/>
      </c>
      <c r="F134" s="398"/>
    </row>
    <row r="135" spans="1:6">
      <c r="A135" s="328" t="str">
        <f>+'Anexo II'!A129</f>
        <v>F124</v>
      </c>
      <c r="B135" s="404"/>
      <c r="C135" s="406"/>
      <c r="D135" s="398"/>
      <c r="E135" s="408" t="str">
        <f t="shared" si="3"/>
        <v/>
      </c>
      <c r="F135" s="398"/>
    </row>
    <row r="136" spans="1:6">
      <c r="A136" s="328" t="str">
        <f>+'Anexo II'!A130</f>
        <v>F125</v>
      </c>
      <c r="B136" s="404"/>
      <c r="C136" s="406"/>
      <c r="D136" s="398"/>
      <c r="E136" s="408" t="str">
        <f t="shared" si="3"/>
        <v/>
      </c>
      <c r="F136" s="398"/>
    </row>
    <row r="137" spans="1:6">
      <c r="A137" s="328" t="str">
        <f>+'Anexo II'!A131</f>
        <v>F126</v>
      </c>
      <c r="B137" s="404"/>
      <c r="C137" s="406"/>
      <c r="D137" s="398"/>
      <c r="E137" s="408" t="str">
        <f t="shared" si="3"/>
        <v/>
      </c>
      <c r="F137" s="398"/>
    </row>
    <row r="138" spans="1:6">
      <c r="A138" s="328" t="str">
        <f>+'Anexo II'!A132</f>
        <v>F127</v>
      </c>
      <c r="B138" s="404"/>
      <c r="C138" s="406"/>
      <c r="D138" s="398"/>
      <c r="E138" s="408" t="str">
        <f t="shared" si="3"/>
        <v/>
      </c>
      <c r="F138" s="398"/>
    </row>
    <row r="139" spans="1:6">
      <c r="A139" s="328" t="str">
        <f>+'Anexo II'!A133</f>
        <v>F128</v>
      </c>
      <c r="B139" s="404"/>
      <c r="C139" s="406"/>
      <c r="D139" s="398"/>
      <c r="E139" s="408" t="str">
        <f t="shared" si="3"/>
        <v/>
      </c>
      <c r="F139" s="398"/>
    </row>
    <row r="140" spans="1:6">
      <c r="A140" s="328" t="str">
        <f>+'Anexo II'!A134</f>
        <v>F129</v>
      </c>
      <c r="B140" s="404"/>
      <c r="C140" s="406"/>
      <c r="D140" s="398"/>
      <c r="E140" s="408" t="str">
        <f t="shared" ref="E140:E161" si="4">IF(D140="","",(IF(D140&lt;=0.4,"cumpre requisito energético","Não cumpre, Rnt deverá ser menor ou igual a 40%")))</f>
        <v/>
      </c>
      <c r="F140" s="398"/>
    </row>
    <row r="141" spans="1:6">
      <c r="A141" s="328" t="str">
        <f>+'Anexo II'!A135</f>
        <v>F130</v>
      </c>
      <c r="B141" s="404"/>
      <c r="C141" s="406"/>
      <c r="D141" s="398"/>
      <c r="E141" s="408" t="str">
        <f t="shared" si="4"/>
        <v/>
      </c>
      <c r="F141" s="398"/>
    </row>
    <row r="142" spans="1:6">
      <c r="A142" s="328" t="str">
        <f>+'Anexo II'!A136</f>
        <v>F131</v>
      </c>
      <c r="B142" s="404"/>
      <c r="C142" s="406"/>
      <c r="D142" s="398"/>
      <c r="E142" s="408" t="str">
        <f t="shared" si="4"/>
        <v/>
      </c>
      <c r="F142" s="398"/>
    </row>
    <row r="143" spans="1:6">
      <c r="A143" s="328" t="str">
        <f>+'Anexo II'!A137</f>
        <v>F132</v>
      </c>
      <c r="B143" s="404"/>
      <c r="C143" s="406"/>
      <c r="D143" s="398"/>
      <c r="E143" s="408" t="str">
        <f t="shared" si="4"/>
        <v/>
      </c>
      <c r="F143" s="398"/>
    </row>
    <row r="144" spans="1:6">
      <c r="A144" s="328" t="str">
        <f>+'Anexo II'!A138</f>
        <v>F133</v>
      </c>
      <c r="B144" s="404"/>
      <c r="C144" s="406"/>
      <c r="D144" s="398"/>
      <c r="E144" s="408" t="str">
        <f t="shared" si="4"/>
        <v/>
      </c>
      <c r="F144" s="398"/>
    </row>
    <row r="145" spans="1:6">
      <c r="A145" s="328" t="str">
        <f>+'Anexo II'!A139</f>
        <v>F134</v>
      </c>
      <c r="B145" s="404"/>
      <c r="C145" s="406"/>
      <c r="D145" s="398"/>
      <c r="E145" s="408" t="str">
        <f t="shared" si="4"/>
        <v/>
      </c>
      <c r="F145" s="398"/>
    </row>
    <row r="146" spans="1:6">
      <c r="A146" s="328" t="str">
        <f>+'Anexo II'!A140</f>
        <v>F135</v>
      </c>
      <c r="B146" s="404"/>
      <c r="C146" s="406">
        <v>5</v>
      </c>
      <c r="D146" s="398"/>
      <c r="E146" s="408" t="str">
        <f t="shared" si="4"/>
        <v/>
      </c>
      <c r="F146" s="398"/>
    </row>
    <row r="147" spans="1:6">
      <c r="A147" s="328" t="str">
        <f>+'Anexo II'!A141</f>
        <v>F136</v>
      </c>
      <c r="B147" s="404"/>
      <c r="C147" s="406"/>
      <c r="D147" s="398"/>
      <c r="E147" s="408" t="str">
        <f t="shared" si="4"/>
        <v/>
      </c>
      <c r="F147" s="398"/>
    </row>
    <row r="148" spans="1:6">
      <c r="A148" s="328" t="str">
        <f>+'Anexo II'!A142</f>
        <v>F137</v>
      </c>
      <c r="B148" s="404"/>
      <c r="C148" s="406"/>
      <c r="D148" s="398"/>
      <c r="E148" s="408" t="str">
        <f t="shared" si="4"/>
        <v/>
      </c>
      <c r="F148" s="398"/>
    </row>
    <row r="149" spans="1:6">
      <c r="A149" s="328" t="str">
        <f>+'Anexo II'!A143</f>
        <v>F138</v>
      </c>
      <c r="B149" s="404"/>
      <c r="C149" s="406"/>
      <c r="D149" s="398"/>
      <c r="E149" s="408" t="str">
        <f t="shared" si="4"/>
        <v/>
      </c>
      <c r="F149" s="398"/>
    </row>
    <row r="150" spans="1:6">
      <c r="A150" s="328" t="str">
        <f>+'Anexo II'!A144</f>
        <v>F139</v>
      </c>
      <c r="B150" s="404"/>
      <c r="C150" s="406"/>
      <c r="D150" s="398"/>
      <c r="E150" s="408" t="str">
        <f t="shared" si="4"/>
        <v/>
      </c>
      <c r="F150" s="398"/>
    </row>
    <row r="151" spans="1:6">
      <c r="A151" s="328" t="str">
        <f>+'Anexo II'!A145</f>
        <v>F140</v>
      </c>
      <c r="B151" s="404"/>
      <c r="C151" s="406"/>
      <c r="D151" s="398"/>
      <c r="E151" s="408" t="str">
        <f t="shared" si="4"/>
        <v/>
      </c>
      <c r="F151" s="398"/>
    </row>
    <row r="152" spans="1:6">
      <c r="A152" s="328" t="str">
        <f>+'Anexo II'!A146</f>
        <v>F141</v>
      </c>
      <c r="B152" s="404"/>
      <c r="C152" s="406"/>
      <c r="D152" s="398"/>
      <c r="E152" s="408" t="str">
        <f t="shared" si="4"/>
        <v/>
      </c>
      <c r="F152" s="398"/>
    </row>
    <row r="153" spans="1:6">
      <c r="A153" s="328" t="str">
        <f>+'Anexo II'!A147</f>
        <v>F142</v>
      </c>
      <c r="B153" s="404"/>
      <c r="C153" s="406"/>
      <c r="D153" s="398"/>
      <c r="E153" s="408" t="str">
        <f t="shared" si="4"/>
        <v/>
      </c>
      <c r="F153" s="398"/>
    </row>
    <row r="154" spans="1:6">
      <c r="A154" s="328" t="str">
        <f>+'Anexo II'!A148</f>
        <v>F143</v>
      </c>
      <c r="B154" s="404"/>
      <c r="C154" s="406"/>
      <c r="D154" s="398"/>
      <c r="E154" s="408" t="str">
        <f t="shared" si="4"/>
        <v/>
      </c>
      <c r="F154" s="398"/>
    </row>
    <row r="155" spans="1:6">
      <c r="A155" s="328" t="str">
        <f>+'Anexo II'!A149</f>
        <v>F144</v>
      </c>
      <c r="B155" s="404"/>
      <c r="C155" s="406"/>
      <c r="D155" s="398"/>
      <c r="E155" s="408" t="str">
        <f t="shared" si="4"/>
        <v/>
      </c>
      <c r="F155" s="398"/>
    </row>
    <row r="156" spans="1:6">
      <c r="A156" s="328" t="str">
        <f>+'Anexo II'!A150</f>
        <v>F145</v>
      </c>
      <c r="B156" s="404"/>
      <c r="C156" s="406"/>
      <c r="D156" s="398"/>
      <c r="E156" s="408" t="str">
        <f t="shared" si="4"/>
        <v/>
      </c>
      <c r="F156" s="398"/>
    </row>
    <row r="157" spans="1:6">
      <c r="A157" s="328" t="str">
        <f>+'Anexo II'!A151</f>
        <v>F146</v>
      </c>
      <c r="B157" s="404"/>
      <c r="C157" s="406"/>
      <c r="D157" s="398"/>
      <c r="E157" s="408" t="str">
        <f t="shared" si="4"/>
        <v/>
      </c>
      <c r="F157" s="398"/>
    </row>
    <row r="158" spans="1:6">
      <c r="A158" s="328" t="str">
        <f>+'Anexo II'!A152</f>
        <v>F147</v>
      </c>
      <c r="B158" s="404"/>
      <c r="C158" s="406"/>
      <c r="D158" s="398"/>
      <c r="E158" s="408" t="str">
        <f t="shared" si="4"/>
        <v/>
      </c>
      <c r="F158" s="398"/>
    </row>
    <row r="159" spans="1:6">
      <c r="A159" s="328" t="str">
        <f>+'Anexo II'!A153</f>
        <v>F148</v>
      </c>
      <c r="B159" s="404"/>
      <c r="C159" s="406"/>
      <c r="D159" s="398"/>
      <c r="E159" s="408" t="str">
        <f t="shared" si="4"/>
        <v/>
      </c>
      <c r="F159" s="398"/>
    </row>
    <row r="160" spans="1:6">
      <c r="A160" s="328" t="str">
        <f>+'Anexo II'!A154</f>
        <v>F149</v>
      </c>
      <c r="B160" s="404"/>
      <c r="C160" s="406"/>
      <c r="D160" s="398"/>
      <c r="E160" s="408" t="str">
        <f t="shared" si="4"/>
        <v/>
      </c>
      <c r="F160" s="398"/>
    </row>
    <row r="161" spans="1:6">
      <c r="A161" s="328" t="str">
        <f>+'Anexo II'!A155</f>
        <v>F150</v>
      </c>
      <c r="B161" s="404"/>
      <c r="C161" s="406"/>
      <c r="D161" s="398"/>
      <c r="E161" s="408" t="str">
        <f t="shared" si="4"/>
        <v/>
      </c>
      <c r="F161" s="398"/>
    </row>
    <row r="162" spans="1:6" ht="15">
      <c r="A162" s="395">
        <f>COUNTA(A12:A161)</f>
        <v>150</v>
      </c>
      <c r="B162" s="359"/>
      <c r="C162" s="359"/>
      <c r="D162" s="359"/>
      <c r="E162" s="409"/>
      <c r="F162" s="399"/>
    </row>
  </sheetData>
  <mergeCells count="6">
    <mergeCell ref="A2:E2"/>
    <mergeCell ref="A3:E3"/>
    <mergeCell ref="B10:C10"/>
    <mergeCell ref="D10:F10"/>
    <mergeCell ref="A7:F7"/>
    <mergeCell ref="A8:F8"/>
  </mergeCells>
  <conditionalFormatting sqref="A12:A161">
    <cfRule type="duplicateValues" dxfId="192" priority="87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4" customWidth="1"/>
    <col min="2" max="2" width="15.5703125" style="84" customWidth="1"/>
    <col min="3" max="3" width="37.5703125" style="84" customWidth="1"/>
    <col min="4" max="5" width="13.42578125" style="84" bestFit="1" customWidth="1"/>
    <col min="6" max="6" width="13" style="84" bestFit="1" customWidth="1"/>
    <col min="7" max="7" width="13.28515625" style="84" bestFit="1" customWidth="1"/>
    <col min="8" max="8" width="12.5703125" style="84" bestFit="1" customWidth="1"/>
    <col min="9" max="9" width="13.140625" style="84" bestFit="1" customWidth="1"/>
    <col min="10" max="10" width="3.42578125" style="84" customWidth="1"/>
    <col min="11" max="11" width="10.42578125" style="84" customWidth="1"/>
    <col min="12" max="12" width="11.5703125" style="84" customWidth="1"/>
    <col min="13" max="14" width="9.140625" style="84"/>
    <col min="15" max="15" width="2.42578125" style="84" customWidth="1"/>
    <col min="16" max="16384" width="9.140625" style="84"/>
  </cols>
  <sheetData>
    <row r="1" spans="1:15" ht="64.5">
      <c r="A1" s="201"/>
    </row>
    <row r="2" spans="1:15">
      <c r="B2" s="638" t="str">
        <f>CONCATENATE("FINANCIAMENTO ao ",Formulário!D15," para ",Formulário!D23)</f>
        <v xml:space="preserve">FINANCIAMENTO ao  para Aquisição e Reabilitação de  fogos - </v>
      </c>
      <c r="C2" s="638"/>
      <c r="D2" s="638"/>
      <c r="E2" s="638"/>
      <c r="F2" s="638"/>
      <c r="G2" s="638"/>
      <c r="H2" s="638"/>
      <c r="I2" s="638"/>
      <c r="J2" s="326"/>
      <c r="K2" s="326"/>
      <c r="L2" s="326"/>
      <c r="M2" s="326"/>
      <c r="N2" s="326"/>
      <c r="O2" s="326"/>
    </row>
    <row r="3" spans="1:15">
      <c r="B3" s="637" t="s">
        <v>2198</v>
      </c>
      <c r="C3" s="637"/>
      <c r="D3" s="637"/>
      <c r="E3" s="637"/>
      <c r="F3" s="637"/>
      <c r="G3" s="637"/>
      <c r="H3" s="637"/>
      <c r="I3" s="637"/>
      <c r="K3" s="193"/>
    </row>
    <row r="4" spans="1:15" s="202" customFormat="1" ht="8.25"/>
    <row r="5" spans="1:15" ht="15.75">
      <c r="A5" s="335"/>
      <c r="B5" s="641" t="s">
        <v>2196</v>
      </c>
      <c r="C5" s="642"/>
      <c r="D5" s="639" t="s">
        <v>2195</v>
      </c>
      <c r="E5" s="639"/>
      <c r="F5" s="639"/>
      <c r="G5" s="639"/>
      <c r="H5" s="639"/>
      <c r="I5" s="640"/>
    </row>
    <row r="6" spans="1:15" ht="16.5" thickBot="1">
      <c r="A6" s="335"/>
      <c r="B6" s="345" t="s">
        <v>2183</v>
      </c>
      <c r="C6" s="341" t="s">
        <v>2186</v>
      </c>
      <c r="D6" s="342" t="s">
        <v>2190</v>
      </c>
      <c r="E6" s="343" t="s">
        <v>2191</v>
      </c>
      <c r="F6" s="343" t="s">
        <v>2192</v>
      </c>
      <c r="G6" s="343" t="s">
        <v>2193</v>
      </c>
      <c r="H6" s="343" t="s">
        <v>2194</v>
      </c>
      <c r="I6" s="346" t="s">
        <v>2214</v>
      </c>
      <c r="J6" s="338" t="s">
        <v>2189</v>
      </c>
      <c r="K6" s="190" t="s">
        <v>2187</v>
      </c>
      <c r="L6" s="190" t="s">
        <v>2188</v>
      </c>
    </row>
    <row r="7" spans="1:15" ht="16.5" thickTop="1">
      <c r="A7" s="335"/>
      <c r="B7" s="363" t="s">
        <v>2184</v>
      </c>
      <c r="C7" s="362" t="s">
        <v>2213</v>
      </c>
      <c r="D7" s="334"/>
      <c r="E7" s="364"/>
      <c r="F7" s="364"/>
      <c r="G7" s="364"/>
      <c r="H7" s="364"/>
      <c r="I7" s="365"/>
      <c r="K7" s="336">
        <v>43971</v>
      </c>
      <c r="L7" s="337">
        <v>43983</v>
      </c>
    </row>
    <row r="8" spans="1:15">
      <c r="B8" s="194"/>
      <c r="C8" s="194"/>
      <c r="D8" s="195"/>
      <c r="E8" s="191"/>
      <c r="F8" s="191"/>
      <c r="G8" s="196"/>
      <c r="H8" s="191"/>
      <c r="I8" s="191"/>
    </row>
    <row r="9" spans="1:15">
      <c r="B9" s="197"/>
      <c r="C9" s="197"/>
      <c r="D9" s="339">
        <v>43952</v>
      </c>
      <c r="E9" s="339">
        <v>43983</v>
      </c>
      <c r="F9" s="339">
        <v>44013</v>
      </c>
      <c r="G9" s="339">
        <v>44044</v>
      </c>
      <c r="H9" s="339">
        <v>44075</v>
      </c>
      <c r="I9" s="339">
        <v>44105</v>
      </c>
      <c r="J9" s="191"/>
      <c r="K9" s="191"/>
    </row>
    <row r="10" spans="1:15">
      <c r="D10" s="340">
        <v>43982</v>
      </c>
      <c r="E10" s="340">
        <v>44012</v>
      </c>
      <c r="F10" s="340">
        <v>44043</v>
      </c>
      <c r="G10" s="340">
        <v>44074</v>
      </c>
      <c r="H10" s="340">
        <v>44104</v>
      </c>
      <c r="I10" s="340">
        <v>44135</v>
      </c>
    </row>
  </sheetData>
  <mergeCells count="4">
    <mergeCell ref="B3:I3"/>
    <mergeCell ref="B2:I2"/>
    <mergeCell ref="D5:I5"/>
    <mergeCell ref="B5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&amp;L          INT.IHRU/2021/27&amp;CProcesso SIGA 59597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4" customWidth="1"/>
    <col min="2" max="2" width="15.5703125" style="84" customWidth="1"/>
    <col min="3" max="3" width="19.5703125" style="84" customWidth="1"/>
    <col min="4" max="9" width="13.140625" style="84" customWidth="1"/>
    <col min="10" max="10" width="10.42578125" style="84" customWidth="1"/>
    <col min="11" max="11" width="11.5703125" style="84" customWidth="1"/>
    <col min="12" max="14" width="9.140625" style="84"/>
    <col min="15" max="15" width="2.42578125" style="84" customWidth="1"/>
    <col min="16" max="16384" width="9.140625" style="84"/>
  </cols>
  <sheetData>
    <row r="1" spans="1:14" ht="64.5">
      <c r="A1" s="201"/>
    </row>
    <row r="2" spans="1:14">
      <c r="B2" s="638" t="str">
        <f>CONCATENATE("FINANCIAMENTO ao ",Formulário!D15," para ",Formulário!D23)</f>
        <v xml:space="preserve">FINANCIAMENTO ao  para Aquisição e Reabilitação de  fogos - </v>
      </c>
      <c r="C2" s="638"/>
      <c r="D2" s="638"/>
      <c r="E2" s="638"/>
      <c r="F2" s="638"/>
      <c r="G2" s="638"/>
      <c r="H2" s="638"/>
      <c r="I2" s="326"/>
      <c r="J2" s="326"/>
      <c r="K2" s="326"/>
      <c r="L2" s="326"/>
      <c r="M2" s="326"/>
      <c r="N2" s="326"/>
    </row>
    <row r="3" spans="1:14">
      <c r="B3" s="637" t="s">
        <v>2197</v>
      </c>
      <c r="C3" s="637"/>
      <c r="D3" s="637"/>
      <c r="E3" s="637"/>
      <c r="F3" s="637"/>
      <c r="G3" s="637"/>
      <c r="H3" s="637"/>
      <c r="J3" s="193"/>
    </row>
    <row r="4" spans="1:14" s="202" customFormat="1" ht="8.25"/>
    <row r="5" spans="1:14" ht="15.75">
      <c r="A5" s="335"/>
      <c r="B5" s="641" t="s">
        <v>2196</v>
      </c>
      <c r="C5" s="642"/>
      <c r="D5" s="643" t="s">
        <v>2199</v>
      </c>
      <c r="E5" s="644"/>
      <c r="F5" s="644"/>
      <c r="G5" s="644"/>
      <c r="H5" s="644"/>
      <c r="I5" s="645"/>
    </row>
    <row r="6" spans="1:14" ht="16.5" thickBot="1">
      <c r="A6" s="335"/>
      <c r="B6" s="345" t="s">
        <v>2183</v>
      </c>
      <c r="C6" s="341" t="s">
        <v>2186</v>
      </c>
      <c r="D6" s="342" t="s">
        <v>2190</v>
      </c>
      <c r="E6" s="343" t="s">
        <v>2191</v>
      </c>
      <c r="F6" s="343" t="s">
        <v>2192</v>
      </c>
      <c r="G6" s="343" t="s">
        <v>2193</v>
      </c>
      <c r="H6" s="343" t="s">
        <v>2194</v>
      </c>
      <c r="I6" s="346" t="s">
        <v>2214</v>
      </c>
    </row>
    <row r="7" spans="1:14" ht="17.25" thickTop="1" thickBot="1">
      <c r="A7" s="335"/>
      <c r="B7" s="348" t="s">
        <v>2201</v>
      </c>
      <c r="C7" s="349" t="str">
        <f>Table26[[#This Row],[Adjudicatário]]</f>
        <v>Engicloud, Lda</v>
      </c>
      <c r="D7" s="366"/>
      <c r="E7" s="367"/>
      <c r="F7" s="367" t="e">
        <f>#REF!</f>
        <v>#REF!</v>
      </c>
      <c r="G7" s="368" t="e">
        <f>#REF!</f>
        <v>#REF!</v>
      </c>
      <c r="H7" s="367" t="e">
        <f>#REF!</f>
        <v>#REF!</v>
      </c>
      <c r="I7" s="366" t="e">
        <f>#REF!</f>
        <v>#REF!</v>
      </c>
    </row>
    <row r="8" spans="1:14" ht="15.75" thickTop="1">
      <c r="B8" s="350" t="s">
        <v>6</v>
      </c>
      <c r="C8" s="351" t="e">
        <f>SUM(Table2628[[#Totals],[JUN 2020]:[NOV 20202]])</f>
        <v>#REF!</v>
      </c>
      <c r="D8" s="352">
        <f>SUBTOTAL(109,Table2628[JUN 2020])</f>
        <v>0</v>
      </c>
      <c r="E8" s="352">
        <f>SUBTOTAL(109,Table2628[JUL 2020])</f>
        <v>0</v>
      </c>
      <c r="F8" s="352" t="e">
        <f>SUM(Table2628[AGO 2020])</f>
        <v>#REF!</v>
      </c>
      <c r="G8" s="352" t="e">
        <f>SUM(Table2628[SET 2020])</f>
        <v>#REF!</v>
      </c>
      <c r="H8" s="352" t="e">
        <f>SUM(Table2628[OUT 2020])</f>
        <v>#REF!</v>
      </c>
      <c r="I8" s="352" t="e">
        <f>SUM(Table2628[NOV 20202])</f>
        <v>#REF!</v>
      </c>
    </row>
    <row r="9" spans="1:14">
      <c r="B9" s="194"/>
      <c r="C9" s="194"/>
      <c r="D9" s="191"/>
      <c r="E9" s="191"/>
      <c r="F9" s="196"/>
      <c r="G9" s="191"/>
      <c r="H9" s="191"/>
      <c r="I9" s="191"/>
    </row>
    <row r="10" spans="1:14">
      <c r="C10" s="347"/>
    </row>
  </sheetData>
  <mergeCells count="4">
    <mergeCell ref="B2:H2"/>
    <mergeCell ref="B3:H3"/>
    <mergeCell ref="B5:C5"/>
    <mergeCell ref="D5:I5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&amp;L          INT.IHRU/2021/27&amp;CProcesso SIGA 59597</oddFooter>
  </headerFooter>
  <ignoredErrors>
    <ignoredError sqref="F7:I7" unlockedFormula="1"/>
  </ignoredErrors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"/>
  <sheetViews>
    <sheetView showGridLines="0" view="pageBreakPreview" zoomScale="102" zoomScaleNormal="100" zoomScaleSheetLayoutView="102" workbookViewId="0">
      <selection activeCell="E22" sqref="E22:E23"/>
    </sheetView>
  </sheetViews>
  <sheetFormatPr defaultColWidth="9.140625" defaultRowHeight="15"/>
  <cols>
    <col min="1" max="1" width="38.5703125" style="84" bestFit="1" customWidth="1"/>
    <col min="2" max="2" width="13.5703125" style="84" customWidth="1"/>
    <col min="3" max="3" width="7.7109375" style="84" customWidth="1"/>
    <col min="4" max="4" width="13.140625" style="84" customWidth="1"/>
    <col min="5" max="6" width="10.42578125" style="84" customWidth="1"/>
    <col min="7" max="7" width="13.85546875" style="84" bestFit="1" customWidth="1"/>
    <col min="8" max="8" width="11.140625" style="84" bestFit="1" customWidth="1"/>
    <col min="9" max="10" width="10.42578125" style="84" customWidth="1"/>
    <col min="11" max="11" width="10.5703125" style="84" bestFit="1" customWidth="1"/>
    <col min="12" max="12" width="11.7109375" style="84" bestFit="1" customWidth="1"/>
    <col min="13" max="16384" width="9.140625" style="84"/>
  </cols>
  <sheetData>
    <row r="1" spans="1:12" ht="64.5">
      <c r="A1" s="201"/>
    </row>
    <row r="2" spans="1:12">
      <c r="A2" s="638" t="str">
        <f>CONCATENATE("FINANCIAMENTO ao ",Formulário!D15," para ",Formulário!D23)</f>
        <v xml:space="preserve">FINANCIAMENTO ao  para Aquisição e Reabilitação de  fogos - 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</row>
    <row r="3" spans="1:12">
      <c r="A3" s="646" t="s">
        <v>2182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</row>
    <row r="4" spans="1:12">
      <c r="A4" s="197" t="s">
        <v>2181</v>
      </c>
    </row>
    <row r="5" spans="1:12">
      <c r="A5" s="197"/>
    </row>
  </sheetData>
  <mergeCells count="2">
    <mergeCell ref="A3:L3"/>
    <mergeCell ref="A2:L2"/>
  </mergeCells>
  <printOptions horizontalCentered="1"/>
  <pageMargins left="0.70866141732283472" right="0.70866141732283472" top="1.7322834645669292" bottom="0.74803149606299213" header="0.31496062992125984" footer="0.31496062992125984"/>
  <pageSetup paperSize="9" scale="8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A1:E33"/>
  <sheetViews>
    <sheetView view="pageBreakPreview" zoomScaleNormal="100" zoomScaleSheetLayoutView="100" workbookViewId="0">
      <selection activeCell="E22" sqref="E22:E23"/>
    </sheetView>
  </sheetViews>
  <sheetFormatPr defaultColWidth="8.85546875" defaultRowHeight="15"/>
  <cols>
    <col min="1" max="1" width="3.7109375" style="12" customWidth="1"/>
    <col min="2" max="2" width="47.7109375" style="12" customWidth="1"/>
    <col min="3" max="3" width="14.85546875" style="13" bestFit="1" customWidth="1"/>
    <col min="4" max="4" width="17" style="12" bestFit="1" customWidth="1"/>
    <col min="5" max="16384" width="8.85546875" style="12"/>
  </cols>
  <sheetData>
    <row r="1" spans="1:5" ht="34.5" customHeight="1"/>
    <row r="2" spans="1:5" ht="18.75">
      <c r="A2" s="647" t="s">
        <v>1874</v>
      </c>
      <c r="B2" s="647"/>
      <c r="C2" s="647"/>
    </row>
    <row r="3" spans="1:5" ht="18.75">
      <c r="A3" s="648" t="s">
        <v>1066</v>
      </c>
      <c r="B3" s="648"/>
      <c r="C3" s="648"/>
    </row>
    <row r="4" spans="1:5" ht="15.75" thickBot="1"/>
    <row r="5" spans="1:5">
      <c r="B5" s="54" t="s">
        <v>1856</v>
      </c>
      <c r="C5" s="126">
        <v>710</v>
      </c>
      <c r="D5" s="55"/>
    </row>
    <row r="6" spans="1:5">
      <c r="B6" s="33" t="s">
        <v>1067</v>
      </c>
      <c r="C6" s="130">
        <v>0</v>
      </c>
      <c r="D6" s="56" t="s">
        <v>1875</v>
      </c>
    </row>
    <row r="7" spans="1:5" ht="25.5">
      <c r="B7" s="33" t="s">
        <v>1072</v>
      </c>
      <c r="C7" s="38" t="str">
        <f>NUTI</f>
        <v>Continente</v>
      </c>
      <c r="D7" s="56"/>
    </row>
    <row r="8" spans="1:5">
      <c r="B8" s="33" t="s">
        <v>1068</v>
      </c>
      <c r="C8" s="325">
        <f>CO!H39</f>
        <v>1</v>
      </c>
      <c r="D8" s="136" t="s">
        <v>1875</v>
      </c>
      <c r="E8" s="137"/>
    </row>
    <row r="9" spans="1:5">
      <c r="B9" s="34" t="str">
        <f>CONCATENATE("CL (CIMI) ",município)</f>
        <v>CL (CIMI) Gondomar</v>
      </c>
      <c r="C9" s="127">
        <v>1</v>
      </c>
      <c r="D9" s="138" t="s">
        <v>1876</v>
      </c>
      <c r="E9" s="137"/>
    </row>
    <row r="10" spans="1:5">
      <c r="B10" s="34" t="s">
        <v>1846</v>
      </c>
      <c r="C10" s="128">
        <v>156.53</v>
      </c>
      <c r="D10" s="139" t="s">
        <v>1876</v>
      </c>
      <c r="E10" s="140" t="s">
        <v>1907</v>
      </c>
    </row>
    <row r="11" spans="1:5">
      <c r="B11" s="35" t="s">
        <v>1069</v>
      </c>
      <c r="C11" s="129">
        <v>1</v>
      </c>
      <c r="D11" s="136"/>
      <c r="E11" s="137"/>
    </row>
    <row r="12" spans="1:5">
      <c r="B12" s="34" t="s">
        <v>1070</v>
      </c>
      <c r="C12" s="127">
        <v>0</v>
      </c>
      <c r="D12" s="56"/>
    </row>
    <row r="13" spans="1:5">
      <c r="B13" s="34" t="s">
        <v>1073</v>
      </c>
      <c r="C13" s="39">
        <f>MIN(ROUNDDOWN(C12/5,0)*0.1,0.8)</f>
        <v>0</v>
      </c>
      <c r="D13" s="56"/>
    </row>
    <row r="14" spans="1:5" ht="15.75">
      <c r="B14" s="36" t="s">
        <v>1847</v>
      </c>
      <c r="C14" s="57">
        <f>(MAX((C9*270-230)*HCC!C10/100,40))*(MAX(HCC!C13,C11))</f>
        <v>62.611999999999995</v>
      </c>
      <c r="D14" s="56"/>
    </row>
    <row r="15" spans="1:5" ht="18.75">
      <c r="B15" s="37" t="s">
        <v>1841</v>
      </c>
      <c r="C15" s="58">
        <f>+(ROUND(CS*(1+C6)*1.3*IF(OR(C7="Região Autónoma da Madeira",C7="Região Autónoma dos Açores"),1.2,1)*C8,2)+C14)</f>
        <v>985.61199999999997</v>
      </c>
      <c r="D15" s="55">
        <f>CP_HCC</f>
        <v>985.61199999999997</v>
      </c>
    </row>
    <row r="16" spans="1:5">
      <c r="B16" s="52" t="s">
        <v>1822</v>
      </c>
      <c r="C16" s="59">
        <f>+C15/2*28</f>
        <v>13798.567999999999</v>
      </c>
      <c r="D16" s="55"/>
    </row>
    <row r="17" spans="1:4">
      <c r="B17" s="52" t="s">
        <v>1823</v>
      </c>
      <c r="C17" s="59">
        <f>+C15/2*30</f>
        <v>14784.18</v>
      </c>
      <c r="D17" s="55"/>
    </row>
    <row r="18" spans="1:4">
      <c r="B18" s="52" t="s">
        <v>1824</v>
      </c>
      <c r="C18" s="59">
        <f>+C15/2*18</f>
        <v>8870.5079999999998</v>
      </c>
      <c r="D18" s="55"/>
    </row>
    <row r="19" spans="1:4" ht="15.75" thickBot="1">
      <c r="B19" s="53" t="s">
        <v>1825</v>
      </c>
      <c r="C19" s="60">
        <f>+C15/2*6</f>
        <v>2956.8359999999998</v>
      </c>
      <c r="D19" s="55"/>
    </row>
    <row r="20" spans="1:4">
      <c r="C20" s="12"/>
    </row>
    <row r="22" spans="1:4" ht="42">
      <c r="B22" s="29" t="s">
        <v>1848</v>
      </c>
    </row>
    <row r="23" spans="1:4" ht="31.5">
      <c r="B23" s="28" t="s">
        <v>1861</v>
      </c>
    </row>
    <row r="24" spans="1:4" ht="15.75">
      <c r="B24" s="28"/>
    </row>
    <row r="25" spans="1:4" ht="72.75" customHeight="1">
      <c r="A25" s="30" t="s">
        <v>1856</v>
      </c>
      <c r="B25" s="31" t="s">
        <v>1849</v>
      </c>
      <c r="C25" s="187" t="s">
        <v>1862</v>
      </c>
    </row>
    <row r="26" spans="1:4" ht="63">
      <c r="A26" s="30" t="s">
        <v>1071</v>
      </c>
      <c r="B26" s="31" t="s">
        <v>1850</v>
      </c>
    </row>
    <row r="27" spans="1:4" ht="78.75">
      <c r="A27" s="30" t="s">
        <v>1857</v>
      </c>
      <c r="B27" s="31" t="s">
        <v>1851</v>
      </c>
    </row>
    <row r="28" spans="1:4" ht="18.75">
      <c r="A28" s="30" t="s">
        <v>1858</v>
      </c>
      <c r="B28" s="31" t="s">
        <v>1852</v>
      </c>
    </row>
    <row r="29" spans="1:4" ht="120">
      <c r="A29" s="30" t="s">
        <v>1073</v>
      </c>
      <c r="B29" s="32" t="s">
        <v>1853</v>
      </c>
    </row>
    <row r="30" spans="1:4" ht="60">
      <c r="A30" s="30" t="s">
        <v>1859</v>
      </c>
      <c r="B30" s="32" t="s">
        <v>1854</v>
      </c>
    </row>
    <row r="31" spans="1:4" ht="63">
      <c r="A31" s="30" t="s">
        <v>1860</v>
      </c>
      <c r="B31" s="31" t="s">
        <v>1855</v>
      </c>
    </row>
    <row r="32" spans="1:4" ht="15.75">
      <c r="B32" s="27"/>
    </row>
    <row r="33" spans="2:2" ht="15.75">
      <c r="B33" s="27"/>
    </row>
  </sheetData>
  <mergeCells count="2">
    <mergeCell ref="A2:C2"/>
    <mergeCell ref="A3:C3"/>
  </mergeCells>
  <dataValidations count="1">
    <dataValidation operator="lessThanOrEqual" allowBlank="1" showInputMessage="1" showErrorMessage="1" sqref="C6"/>
  </dataValidations>
  <hyperlinks>
    <hyperlink ref="D9" r:id="rId1" display="Consulta"/>
    <hyperlink ref="D10" r:id="rId2" display="Clicar para consultar"/>
    <hyperlink ref="B29" r:id="rId3" tooltip="Decreto-Lei n.º 287/2003" display="https://dre.pt/web/guest/pesquisa/-/search/447325/details/normal?l=1"/>
    <hyperlink ref="B30" r:id="rId4" tooltip="Decreto-Lei n.º 287/2003" display="https://dre.pt/web/guest/pesquisa/-/search/447325/details/normal?l=1"/>
  </hyperlinks>
  <pageMargins left="0.70866141732283472" right="0.70866141732283472" top="0.74803149606299213" bottom="0.74803149606299213" header="0.31496062992125984" footer="0.31496062992125984"/>
  <pageSetup paperSize="9" scale="74" orientation="portrait" r:id="rId5"/>
  <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25"/>
  <sheetViews>
    <sheetView showGridLines="0" zoomScale="70" zoomScaleNormal="70" workbookViewId="0">
      <selection activeCell="E22" sqref="E22:E23"/>
    </sheetView>
  </sheetViews>
  <sheetFormatPr defaultColWidth="59.85546875" defaultRowHeight="15"/>
  <cols>
    <col min="1" max="3" width="59.85546875" style="469"/>
    <col min="4" max="4" width="102.140625" style="469" bestFit="1" customWidth="1"/>
    <col min="5" max="11" width="59.85546875" style="469"/>
  </cols>
  <sheetData>
    <row r="1" spans="1:26" s="505" customFormat="1" ht="60">
      <c r="B1" s="506" t="s">
        <v>1947</v>
      </c>
      <c r="C1" s="506" t="s">
        <v>2441</v>
      </c>
      <c r="D1" s="506" t="s">
        <v>1948</v>
      </c>
      <c r="E1" s="506" t="s">
        <v>1949</v>
      </c>
      <c r="F1" s="506" t="s">
        <v>1941</v>
      </c>
      <c r="G1" s="506" t="s">
        <v>1942</v>
      </c>
      <c r="H1" s="506" t="s">
        <v>2200</v>
      </c>
      <c r="I1" s="506" t="s">
        <v>1944</v>
      </c>
      <c r="J1" s="506" t="s">
        <v>1943</v>
      </c>
      <c r="K1" s="506" t="s">
        <v>1945</v>
      </c>
      <c r="L1" s="506" t="s">
        <v>2443</v>
      </c>
      <c r="M1" s="506" t="s">
        <v>2406</v>
      </c>
      <c r="N1" s="506" t="s">
        <v>2407</v>
      </c>
      <c r="O1" s="506" t="s">
        <v>2435</v>
      </c>
      <c r="P1" s="506" t="s">
        <v>2580</v>
      </c>
      <c r="Q1" s="506" t="s">
        <v>2439</v>
      </c>
      <c r="R1" s="506" t="s">
        <v>2408</v>
      </c>
      <c r="S1" s="506" t="s">
        <v>2409</v>
      </c>
      <c r="T1" s="506" t="s">
        <v>2422</v>
      </c>
      <c r="U1" s="506" t="s">
        <v>2581</v>
      </c>
      <c r="V1" s="506" t="s">
        <v>2582</v>
      </c>
      <c r="W1" s="506" t="s">
        <v>2571</v>
      </c>
      <c r="X1" s="506" t="s">
        <v>2565</v>
      </c>
      <c r="Y1" s="506" t="s">
        <v>2579</v>
      </c>
      <c r="Z1" s="506" t="s">
        <v>2564</v>
      </c>
    </row>
    <row r="2" spans="1:26">
      <c r="A2" s="507"/>
      <c r="B2" s="507" t="str">
        <f>+município</f>
        <v>Gondomar</v>
      </c>
      <c r="C2" s="507" t="str">
        <f>+Formulário!E9</f>
        <v>Indicar o ponto focal do Município</v>
      </c>
      <c r="D2" s="508" t="s">
        <v>2584</v>
      </c>
      <c r="E2" s="508" t="s">
        <v>2583</v>
      </c>
      <c r="F2" s="507">
        <f>+Formulário!M15</f>
        <v>0</v>
      </c>
      <c r="G2" s="507" t="str">
        <f>+Formulário!D19</f>
        <v>Aquisição e reabilitação de frações ou prédios para destinar a habitação - art.º 29.º b)</v>
      </c>
      <c r="H2" s="507">
        <f>+Formulário!N19</f>
        <v>0</v>
      </c>
      <c r="I2" s="507">
        <f>+Formulário!D21</f>
        <v>0</v>
      </c>
      <c r="J2" s="509">
        <f>+Formulário!N21</f>
        <v>0</v>
      </c>
      <c r="K2" s="507" t="str">
        <f>+Formulário!D23</f>
        <v xml:space="preserve">Aquisição e Reabilitação de  fogos - </v>
      </c>
      <c r="L2" s="507">
        <f>+Formulário!N27</f>
        <v>0</v>
      </c>
      <c r="M2" s="507">
        <f>+Formulário!N29</f>
        <v>0</v>
      </c>
      <c r="N2" s="507">
        <f>+Formulário!N31</f>
        <v>0</v>
      </c>
      <c r="O2" s="507">
        <f>+Formulário!N33</f>
        <v>0</v>
      </c>
      <c r="P2" s="507">
        <f>+Formulário!N35</f>
        <v>0</v>
      </c>
      <c r="Q2" s="507">
        <f>+Formulário!N37</f>
        <v>0</v>
      </c>
      <c r="R2" s="507">
        <f>+Formulário!N39</f>
        <v>0</v>
      </c>
      <c r="S2" s="510">
        <f>+Formulário!N40</f>
        <v>0</v>
      </c>
      <c r="T2" s="510">
        <f>+Formulário!N42</f>
        <v>0</v>
      </c>
      <c r="U2" s="507">
        <f>+Formulário!N44</f>
        <v>0</v>
      </c>
      <c r="V2" s="507" t="str">
        <f>+Formulário!K46</f>
        <v>Não cumpre os requisitos</v>
      </c>
      <c r="W2" s="507">
        <f>+Formulário!N50</f>
        <v>0</v>
      </c>
      <c r="X2" s="507">
        <f>+Formulário!N51</f>
        <v>0</v>
      </c>
      <c r="Y2" s="507">
        <f>+Formulário!N52</f>
        <v>0</v>
      </c>
      <c r="Z2" s="507" t="str">
        <f>+Formulário!B59</f>
        <v>Data e assinatura do Município</v>
      </c>
    </row>
    <row r="3" spans="1:26">
      <c r="A3"/>
      <c r="C3"/>
      <c r="E3"/>
      <c r="F3"/>
      <c r="G3"/>
      <c r="H3"/>
      <c r="I3"/>
      <c r="J3"/>
      <c r="K3"/>
    </row>
    <row r="4" spans="1:26">
      <c r="A4"/>
      <c r="C4"/>
      <c r="E4"/>
      <c r="F4"/>
      <c r="G4"/>
      <c r="H4"/>
      <c r="I4"/>
      <c r="J4"/>
      <c r="K4"/>
    </row>
    <row r="5" spans="1:26">
      <c r="C5"/>
      <c r="E5"/>
      <c r="F5"/>
      <c r="G5"/>
      <c r="H5"/>
      <c r="I5"/>
      <c r="J5"/>
      <c r="K5"/>
    </row>
    <row r="6" spans="1:26">
      <c r="C6"/>
      <c r="E6"/>
      <c r="F6"/>
      <c r="G6"/>
      <c r="H6"/>
      <c r="I6"/>
      <c r="J6"/>
      <c r="K6"/>
    </row>
    <row r="7" spans="1:26">
      <c r="C7"/>
      <c r="E7"/>
      <c r="F7"/>
      <c r="G7"/>
      <c r="H7"/>
      <c r="I7"/>
      <c r="J7"/>
      <c r="K7"/>
    </row>
    <row r="8" spans="1:26">
      <c r="C8"/>
      <c r="E8"/>
      <c r="F8"/>
      <c r="G8"/>
      <c r="H8"/>
      <c r="I8"/>
      <c r="J8"/>
      <c r="K8"/>
    </row>
    <row r="9" spans="1:26">
      <c r="C9"/>
      <c r="E9"/>
      <c r="F9"/>
      <c r="G9"/>
      <c r="H9"/>
      <c r="I9"/>
      <c r="J9"/>
      <c r="K9"/>
    </row>
    <row r="10" spans="1:26">
      <c r="C10"/>
      <c r="E10"/>
      <c r="F10"/>
      <c r="G10"/>
      <c r="H10"/>
      <c r="I10"/>
      <c r="J10"/>
      <c r="K10"/>
    </row>
    <row r="11" spans="1:26">
      <c r="B11"/>
      <c r="C11"/>
      <c r="E11"/>
      <c r="F11"/>
      <c r="G11"/>
      <c r="H11"/>
      <c r="I11"/>
      <c r="J11"/>
      <c r="K11"/>
    </row>
    <row r="12" spans="1:26">
      <c r="C12"/>
      <c r="E12"/>
      <c r="F12"/>
      <c r="G12"/>
      <c r="H12"/>
      <c r="I12"/>
      <c r="J12"/>
      <c r="K12"/>
    </row>
    <row r="13" spans="1:26">
      <c r="B13"/>
      <c r="C13"/>
      <c r="E13"/>
      <c r="F13"/>
      <c r="G13"/>
      <c r="H13"/>
      <c r="I13"/>
      <c r="J13"/>
      <c r="K13"/>
    </row>
    <row r="14" spans="1:26">
      <c r="C14"/>
      <c r="E14"/>
      <c r="F14"/>
      <c r="G14"/>
      <c r="H14"/>
      <c r="I14"/>
      <c r="J14"/>
      <c r="K14"/>
    </row>
    <row r="15" spans="1:26">
      <c r="B15"/>
      <c r="C15"/>
      <c r="E15"/>
      <c r="F15"/>
      <c r="G15"/>
      <c r="H15"/>
      <c r="I15"/>
      <c r="J15"/>
      <c r="K15"/>
    </row>
    <row r="16" spans="1:26">
      <c r="C16"/>
      <c r="E16"/>
      <c r="F16"/>
      <c r="G16"/>
      <c r="H16"/>
      <c r="I16"/>
      <c r="J16"/>
      <c r="K16"/>
    </row>
    <row r="17" spans="2:11">
      <c r="B17"/>
      <c r="C17"/>
      <c r="E17"/>
      <c r="F17"/>
      <c r="G17"/>
      <c r="H17"/>
      <c r="I17"/>
      <c r="J17"/>
      <c r="K17"/>
    </row>
    <row r="18" spans="2:11">
      <c r="B18"/>
      <c r="C18"/>
      <c r="E18"/>
      <c r="F18"/>
      <c r="G18"/>
      <c r="H18"/>
      <c r="I18"/>
      <c r="J18"/>
      <c r="K18"/>
    </row>
    <row r="19" spans="2:11">
      <c r="C19"/>
      <c r="E19"/>
      <c r="F19"/>
      <c r="G19"/>
      <c r="H19"/>
      <c r="I19"/>
      <c r="J19"/>
      <c r="K19"/>
    </row>
    <row r="20" spans="2:11">
      <c r="C20"/>
      <c r="E20"/>
      <c r="F20"/>
      <c r="G20"/>
      <c r="H20"/>
      <c r="I20"/>
      <c r="J20"/>
      <c r="K20"/>
    </row>
    <row r="21" spans="2:11">
      <c r="C21"/>
      <c r="E21"/>
      <c r="F21"/>
      <c r="G21"/>
      <c r="H21"/>
      <c r="I21"/>
      <c r="J21"/>
      <c r="K21"/>
    </row>
    <row r="22" spans="2:11">
      <c r="C22"/>
      <c r="E22"/>
      <c r="F22"/>
      <c r="G22"/>
      <c r="H22"/>
      <c r="I22"/>
      <c r="J22"/>
      <c r="K22"/>
    </row>
    <row r="23" spans="2:11">
      <c r="C23"/>
      <c r="E23"/>
      <c r="F23"/>
      <c r="G23"/>
      <c r="H23"/>
      <c r="I23"/>
      <c r="J23"/>
      <c r="K23"/>
    </row>
    <row r="24" spans="2:11">
      <c r="C24"/>
      <c r="E24"/>
      <c r="F24"/>
      <c r="G24"/>
      <c r="H24"/>
      <c r="I24"/>
      <c r="J24"/>
      <c r="K24"/>
    </row>
    <row r="25" spans="2:11">
      <c r="E25"/>
      <c r="F25"/>
      <c r="G25"/>
      <c r="H25"/>
      <c r="I25"/>
      <c r="J25"/>
      <c r="K2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Y3"/>
  <sheetViews>
    <sheetView zoomScale="70" zoomScaleNormal="70" workbookViewId="0">
      <selection activeCell="E22" sqref="E22:E23"/>
    </sheetView>
  </sheetViews>
  <sheetFormatPr defaultColWidth="54.140625" defaultRowHeight="12.75"/>
  <cols>
    <col min="1" max="2" width="54.140625" style="512"/>
    <col min="3" max="3" width="0" style="512" hidden="1" customWidth="1"/>
    <col min="4" max="11" width="54.140625" style="512"/>
    <col min="12" max="12" width="0" style="512" hidden="1" customWidth="1"/>
    <col min="13" max="22" width="54.140625" style="512"/>
    <col min="23" max="23" width="0" style="512" hidden="1" customWidth="1"/>
    <col min="24" max="26" width="54.140625" style="512"/>
    <col min="27" max="27" width="0" style="512" hidden="1" customWidth="1"/>
    <col min="28" max="30" width="54.140625" style="512"/>
    <col min="31" max="31" width="0" style="512" hidden="1" customWidth="1"/>
    <col min="32" max="33" width="54.140625" style="512"/>
    <col min="34" max="34" width="0" style="512" hidden="1" customWidth="1"/>
    <col min="35" max="40" width="54.140625" style="512"/>
    <col min="41" max="45" width="0" style="512" hidden="1" customWidth="1"/>
    <col min="46" max="47" width="54.140625" style="512"/>
    <col min="48" max="51" width="0" style="512" hidden="1" customWidth="1"/>
    <col min="52" max="16384" width="54.140625" style="512"/>
  </cols>
  <sheetData>
    <row r="1" spans="1:51" ht="13.5" thickBot="1">
      <c r="A1" s="650" t="s">
        <v>2552</v>
      </c>
      <c r="B1" s="651"/>
      <c r="D1" s="650" t="s">
        <v>2544</v>
      </c>
      <c r="E1" s="652"/>
      <c r="F1" s="652"/>
      <c r="G1" s="652"/>
      <c r="H1" s="652"/>
      <c r="I1" s="652"/>
      <c r="J1" s="652"/>
      <c r="K1" s="651"/>
      <c r="M1" s="650" t="s">
        <v>2524</v>
      </c>
      <c r="N1" s="652"/>
      <c r="O1" s="652"/>
      <c r="P1" s="652"/>
      <c r="Q1" s="652"/>
      <c r="R1" s="652"/>
      <c r="S1" s="652"/>
      <c r="T1" s="652"/>
      <c r="U1" s="652"/>
      <c r="V1" s="651"/>
      <c r="X1" s="650" t="s">
        <v>2497</v>
      </c>
      <c r="Y1" s="652"/>
      <c r="Z1" s="652"/>
      <c r="AA1" s="652"/>
      <c r="AB1" s="652"/>
      <c r="AC1" s="652"/>
      <c r="AD1" s="651"/>
      <c r="AI1" s="650" t="s">
        <v>2473</v>
      </c>
      <c r="AJ1" s="652"/>
      <c r="AK1" s="652"/>
      <c r="AL1" s="652"/>
      <c r="AM1" s="652"/>
      <c r="AN1" s="652"/>
      <c r="AO1" s="652"/>
      <c r="AP1" s="652"/>
      <c r="AQ1" s="652"/>
      <c r="AR1" s="652"/>
      <c r="AS1" s="652"/>
      <c r="AT1" s="652"/>
      <c r="AU1" s="651"/>
      <c r="AW1" s="649" t="s">
        <v>1950</v>
      </c>
      <c r="AX1" s="649"/>
      <c r="AY1" s="649"/>
    </row>
    <row r="2" spans="1:51" s="520" customFormat="1" ht="114.75">
      <c r="A2" s="513" t="s">
        <v>2550</v>
      </c>
      <c r="B2" s="513" t="s">
        <v>2547</v>
      </c>
      <c r="C2" s="514" t="s">
        <v>2544</v>
      </c>
      <c r="D2" s="515" t="s">
        <v>2542</v>
      </c>
      <c r="E2" s="515" t="s">
        <v>2539</v>
      </c>
      <c r="F2" s="515" t="s">
        <v>2537</v>
      </c>
      <c r="G2" s="513" t="s">
        <v>2535</v>
      </c>
      <c r="H2" s="513" t="s">
        <v>2532</v>
      </c>
      <c r="I2" s="513" t="s">
        <v>2560</v>
      </c>
      <c r="J2" s="513" t="s">
        <v>2529</v>
      </c>
      <c r="K2" s="513" t="s">
        <v>2527</v>
      </c>
      <c r="L2" s="514" t="s">
        <v>2524</v>
      </c>
      <c r="M2" s="513" t="s">
        <v>2522</v>
      </c>
      <c r="N2" s="513" t="s">
        <v>2515</v>
      </c>
      <c r="O2" s="513" t="s">
        <v>2518</v>
      </c>
      <c r="P2" s="513" t="s">
        <v>2512</v>
      </c>
      <c r="Q2" s="513" t="s">
        <v>2509</v>
      </c>
      <c r="R2" s="513" t="s">
        <v>2587</v>
      </c>
      <c r="S2" s="513" t="s">
        <v>2507</v>
      </c>
      <c r="T2" s="513" t="s">
        <v>2505</v>
      </c>
      <c r="U2" s="513" t="s">
        <v>2503</v>
      </c>
      <c r="V2" s="513" t="s">
        <v>2500</v>
      </c>
      <c r="W2" s="514" t="s">
        <v>2497</v>
      </c>
      <c r="X2" s="513" t="s">
        <v>2496</v>
      </c>
      <c r="Y2" s="515" t="s">
        <v>2606</v>
      </c>
      <c r="Z2" s="513" t="s">
        <v>2490</v>
      </c>
      <c r="AA2" s="516" t="s">
        <v>2607</v>
      </c>
      <c r="AB2" s="513" t="s">
        <v>2486</v>
      </c>
      <c r="AC2" s="513" t="s">
        <v>2484</v>
      </c>
      <c r="AD2" s="513" t="s">
        <v>2481</v>
      </c>
      <c r="AE2" s="514" t="s">
        <v>2479</v>
      </c>
      <c r="AF2" s="515" t="s">
        <v>2597</v>
      </c>
      <c r="AG2" s="515" t="s">
        <v>2608</v>
      </c>
      <c r="AH2" s="514" t="s">
        <v>2473</v>
      </c>
      <c r="AI2" s="515" t="s">
        <v>2471</v>
      </c>
      <c r="AJ2" s="515" t="s">
        <v>2468</v>
      </c>
      <c r="AK2" s="515" t="s">
        <v>2465</v>
      </c>
      <c r="AL2" s="515" t="s">
        <v>2462</v>
      </c>
      <c r="AM2" s="515" t="s">
        <v>2459</v>
      </c>
      <c r="AN2" s="515" t="s">
        <v>2599</v>
      </c>
      <c r="AO2" s="517" t="s">
        <v>2609</v>
      </c>
      <c r="AP2" s="517" t="s">
        <v>2609</v>
      </c>
      <c r="AQ2" s="517" t="s">
        <v>2609</v>
      </c>
      <c r="AR2" s="517" t="s">
        <v>2609</v>
      </c>
      <c r="AS2" s="517" t="s">
        <v>2609</v>
      </c>
      <c r="AT2" s="515" t="s">
        <v>2610</v>
      </c>
      <c r="AU2" s="515" t="s">
        <v>2453</v>
      </c>
      <c r="AV2" s="518" t="s">
        <v>1950</v>
      </c>
      <c r="AW2" s="519" t="s">
        <v>2611</v>
      </c>
      <c r="AX2" s="519" t="s">
        <v>2612</v>
      </c>
      <c r="AY2" s="519" t="s">
        <v>2613</v>
      </c>
    </row>
    <row r="3" spans="1:51">
      <c r="A3" s="521">
        <f>+'Anexo I'!E8</f>
        <v>0</v>
      </c>
      <c r="B3" s="521">
        <f>+'Anexo I'!E9</f>
        <v>0</v>
      </c>
      <c r="C3" s="521"/>
      <c r="D3" s="521">
        <f>+'Anexo I'!E11</f>
        <v>0</v>
      </c>
      <c r="E3" s="521">
        <f>+'Anexo I'!E12</f>
        <v>0</v>
      </c>
      <c r="F3" s="521">
        <f>+'Anexo I'!E13</f>
        <v>0</v>
      </c>
      <c r="G3" s="521">
        <f>+'Anexo I'!E14</f>
        <v>0</v>
      </c>
      <c r="H3" s="521">
        <f>+'Anexo I'!E15</f>
        <v>0</v>
      </c>
      <c r="I3" s="521">
        <f>+'Anexo I'!E16</f>
        <v>0</v>
      </c>
      <c r="J3" s="521">
        <f>+'Anexo I'!E17</f>
        <v>0</v>
      </c>
      <c r="K3" s="521">
        <f>+'Anexo I'!E18</f>
        <v>0</v>
      </c>
      <c r="L3" s="521"/>
      <c r="M3" s="521">
        <f>+'Anexo I'!E20</f>
        <v>0</v>
      </c>
      <c r="N3" s="521">
        <f>+'Anexo I'!E21</f>
        <v>0</v>
      </c>
      <c r="O3" s="521">
        <f>+'Anexo I'!E22</f>
        <v>0</v>
      </c>
      <c r="P3" s="521">
        <f>+'Anexo I'!E23</f>
        <v>0</v>
      </c>
      <c r="Q3" s="521">
        <f>+'Anexo I'!E24</f>
        <v>0</v>
      </c>
      <c r="R3" s="521">
        <f>+'Anexo I'!E25</f>
        <v>0</v>
      </c>
      <c r="S3" s="521">
        <f>+'Anexo I'!E26</f>
        <v>0</v>
      </c>
      <c r="T3" s="521">
        <f>+'Anexo I'!E27</f>
        <v>0</v>
      </c>
      <c r="U3" s="521">
        <f>+'Anexo I'!E28</f>
        <v>0</v>
      </c>
      <c r="V3" s="521">
        <f>+'Anexo I'!E29</f>
        <v>0</v>
      </c>
      <c r="W3" s="521"/>
      <c r="X3" s="521">
        <f>+'Anexo I'!E31</f>
        <v>0</v>
      </c>
      <c r="Y3" s="521">
        <f>+'Anexo I'!E32</f>
        <v>0</v>
      </c>
      <c r="Z3" s="521">
        <f>+'Anexo I'!E33</f>
        <v>0</v>
      </c>
      <c r="AA3" s="521"/>
      <c r="AB3" s="521">
        <f>+'Anexo I'!E34</f>
        <v>0</v>
      </c>
      <c r="AC3" s="521">
        <f>+'Anexo I'!E35</f>
        <v>0</v>
      </c>
      <c r="AD3" s="521">
        <f>+'Anexo I'!E36</f>
        <v>0</v>
      </c>
      <c r="AE3" s="521"/>
      <c r="AF3" s="521">
        <f>+'Anexo I'!E38</f>
        <v>0</v>
      </c>
      <c r="AG3" s="521">
        <f>+'Anexo I'!E39</f>
        <v>0</v>
      </c>
      <c r="AH3" s="521"/>
      <c r="AI3" s="521">
        <f>+'Anexo I'!E41</f>
        <v>0</v>
      </c>
      <c r="AJ3" s="521">
        <f>+'Anexo I'!E42</f>
        <v>0</v>
      </c>
      <c r="AK3" s="521">
        <f>+'Anexo I'!E43</f>
        <v>0</v>
      </c>
      <c r="AL3" s="521">
        <f>+'Anexo I'!E44</f>
        <v>0</v>
      </c>
      <c r="AM3" s="521">
        <f>+'Anexo I'!E45</f>
        <v>0</v>
      </c>
      <c r="AN3" s="521">
        <f>+'Anexo I'!E46</f>
        <v>0</v>
      </c>
      <c r="AO3" s="521"/>
      <c r="AP3" s="521"/>
      <c r="AQ3" s="521"/>
      <c r="AR3" s="521"/>
      <c r="AS3" s="521"/>
      <c r="AT3" s="521">
        <f>+'Anexo I'!E47</f>
        <v>0</v>
      </c>
      <c r="AU3" s="521">
        <f>+'Anexo I'!E48</f>
        <v>0</v>
      </c>
    </row>
  </sheetData>
  <mergeCells count="6">
    <mergeCell ref="AW1:AY1"/>
    <mergeCell ref="A1:B1"/>
    <mergeCell ref="D1:K1"/>
    <mergeCell ref="M1:V1"/>
    <mergeCell ref="X1:AD1"/>
    <mergeCell ref="AI1:AU1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="115" zoomScaleNormal="115" workbookViewId="0">
      <selection activeCell="E22" sqref="E22:E23"/>
    </sheetView>
  </sheetViews>
  <sheetFormatPr defaultColWidth="39.7109375" defaultRowHeight="12"/>
  <cols>
    <col min="1" max="1" width="22.5703125" style="20" bestFit="1" customWidth="1"/>
    <col min="2" max="2" width="61.42578125" style="200" customWidth="1"/>
    <col min="3" max="3" width="9" style="200" bestFit="1" customWidth="1"/>
    <col min="4" max="4" width="48.140625" style="200" customWidth="1"/>
    <col min="5" max="5" width="31.7109375" style="200" customWidth="1"/>
    <col min="6" max="6" width="1.140625" style="20" customWidth="1"/>
    <col min="7" max="7" width="18.7109375" style="20" bestFit="1" customWidth="1"/>
    <col min="8" max="8" width="9.28515625" style="20" bestFit="1" customWidth="1"/>
    <col min="9" max="10" width="14.85546875" style="20" bestFit="1" customWidth="1"/>
    <col min="11" max="11" width="13.7109375" style="20" bestFit="1" customWidth="1"/>
    <col min="12" max="12" width="1.140625" style="20" customWidth="1"/>
    <col min="13" max="13" width="35.85546875" style="20" customWidth="1"/>
    <col min="14" max="14" width="1.42578125" style="20" customWidth="1"/>
    <col min="15" max="15" width="25.85546875" style="20" customWidth="1"/>
    <col min="16" max="16" width="1" style="20" customWidth="1"/>
    <col min="17" max="16384" width="39.7109375" style="20"/>
  </cols>
  <sheetData>
    <row r="1" spans="1:19" ht="24">
      <c r="A1" s="2" t="s">
        <v>1783</v>
      </c>
      <c r="B1" s="10" t="s">
        <v>1791</v>
      </c>
      <c r="C1" s="2" t="s">
        <v>1802</v>
      </c>
      <c r="D1" s="2" t="s">
        <v>2416</v>
      </c>
      <c r="E1" s="2" t="s">
        <v>2410</v>
      </c>
      <c r="G1" s="20" t="s">
        <v>1801</v>
      </c>
      <c r="H1" s="21" t="s">
        <v>1778</v>
      </c>
      <c r="I1" s="21" t="s">
        <v>1779</v>
      </c>
      <c r="J1" s="21" t="s">
        <v>1063</v>
      </c>
      <c r="K1" s="21" t="s">
        <v>713</v>
      </c>
      <c r="M1" s="20" t="s">
        <v>1799</v>
      </c>
      <c r="O1" s="20" t="s">
        <v>1800</v>
      </c>
      <c r="Q1" s="20" t="s">
        <v>1803</v>
      </c>
    </row>
    <row r="2" spans="1:19" ht="33.75">
      <c r="A2" s="1" t="s">
        <v>1788</v>
      </c>
      <c r="B2" s="11" t="s">
        <v>1793</v>
      </c>
      <c r="C2" s="1" t="s">
        <v>1801</v>
      </c>
      <c r="D2" s="1"/>
      <c r="E2" s="412"/>
      <c r="G2" s="17" t="s">
        <v>1808</v>
      </c>
      <c r="H2" s="18">
        <f>VLOOKUP(município,Table1432[],15,FALSE)</f>
        <v>5.45</v>
      </c>
      <c r="I2" s="25" t="s">
        <v>1081</v>
      </c>
      <c r="J2" s="25" t="s">
        <v>1081</v>
      </c>
      <c r="K2" s="17" t="s">
        <v>1950</v>
      </c>
      <c r="M2" s="11" t="s">
        <v>1812</v>
      </c>
      <c r="O2" s="199" t="s">
        <v>1817</v>
      </c>
      <c r="Q2" s="11" t="s">
        <v>1818</v>
      </c>
      <c r="S2" s="192" t="s">
        <v>1057</v>
      </c>
    </row>
    <row r="3" spans="1:19" ht="56.25">
      <c r="A3" s="1" t="s">
        <v>1789</v>
      </c>
      <c r="B3" s="11" t="s">
        <v>1794</v>
      </c>
      <c r="C3" s="1" t="s">
        <v>1801</v>
      </c>
      <c r="D3" s="413" t="s">
        <v>2411</v>
      </c>
      <c r="E3" s="414" t="s">
        <v>2418</v>
      </c>
      <c r="G3" s="17" t="s">
        <v>1809</v>
      </c>
      <c r="H3" s="18">
        <f>CP_HCC</f>
        <v>985.61199999999997</v>
      </c>
      <c r="I3" s="24">
        <v>0.5</v>
      </c>
      <c r="J3" s="24">
        <v>0.4</v>
      </c>
      <c r="K3" s="198" t="s">
        <v>1951</v>
      </c>
      <c r="M3" s="11" t="s">
        <v>1813</v>
      </c>
      <c r="Q3" s="11" t="s">
        <v>1819</v>
      </c>
      <c r="S3" s="192" t="s">
        <v>1058</v>
      </c>
    </row>
    <row r="4" spans="1:19" ht="110.25">
      <c r="A4" s="1" t="s">
        <v>1784</v>
      </c>
      <c r="B4" s="11" t="s">
        <v>1797</v>
      </c>
      <c r="C4" s="1" t="s">
        <v>1801</v>
      </c>
      <c r="D4" s="413" t="s">
        <v>2412</v>
      </c>
      <c r="E4" s="414" t="s">
        <v>2418</v>
      </c>
      <c r="G4" s="17" t="s">
        <v>1810</v>
      </c>
      <c r="H4" s="18">
        <f>CP_HCC</f>
        <v>985.61199999999997</v>
      </c>
      <c r="I4" s="24">
        <v>1</v>
      </c>
      <c r="J4" s="24">
        <v>0.35</v>
      </c>
      <c r="K4" s="198" t="s">
        <v>1952</v>
      </c>
      <c r="M4" s="11" t="s">
        <v>1814</v>
      </c>
      <c r="Q4" s="11" t="s">
        <v>1820</v>
      </c>
      <c r="S4" s="192" t="s">
        <v>1059</v>
      </c>
    </row>
    <row r="5" spans="1:19" ht="157.5">
      <c r="A5" s="1" t="s">
        <v>1790</v>
      </c>
      <c r="B5" s="11" t="s">
        <v>1792</v>
      </c>
      <c r="C5" s="1" t="s">
        <v>1801</v>
      </c>
      <c r="D5" s="413" t="s">
        <v>2413</v>
      </c>
      <c r="E5" s="414" t="s">
        <v>2419</v>
      </c>
      <c r="G5" s="17" t="s">
        <v>1877</v>
      </c>
      <c r="H5" s="18">
        <f>VLOOKUP(município,Table1432[],14,FALSE)</f>
        <v>1129</v>
      </c>
      <c r="I5" s="24">
        <v>0.4</v>
      </c>
      <c r="J5" s="24">
        <v>0.3</v>
      </c>
      <c r="K5" s="198" t="s">
        <v>1953</v>
      </c>
      <c r="M5" s="11" t="s">
        <v>1815</v>
      </c>
      <c r="Q5" s="11" t="s">
        <v>1821</v>
      </c>
      <c r="S5" s="192" t="s">
        <v>1060</v>
      </c>
    </row>
    <row r="6" spans="1:19" ht="63">
      <c r="A6" s="1" t="s">
        <v>1785</v>
      </c>
      <c r="B6" s="11" t="s">
        <v>1795</v>
      </c>
      <c r="C6" s="1" t="s">
        <v>1799</v>
      </c>
      <c r="D6" s="413" t="s">
        <v>2414</v>
      </c>
      <c r="E6" s="414" t="s">
        <v>2419</v>
      </c>
      <c r="G6" s="17" t="s">
        <v>1878</v>
      </c>
      <c r="H6" s="18">
        <f>H5</f>
        <v>1129</v>
      </c>
      <c r="I6" s="24">
        <v>0.45</v>
      </c>
      <c r="J6" s="24">
        <v>0.35</v>
      </c>
      <c r="K6" s="198" t="s">
        <v>1954</v>
      </c>
      <c r="M6" s="11" t="s">
        <v>1816</v>
      </c>
      <c r="S6" s="192" t="s">
        <v>1061</v>
      </c>
    </row>
    <row r="7" spans="1:19" ht="63">
      <c r="A7" s="1" t="s">
        <v>1786</v>
      </c>
      <c r="B7" s="11" t="s">
        <v>1796</v>
      </c>
      <c r="C7" s="1" t="s">
        <v>1800</v>
      </c>
      <c r="D7" s="413" t="s">
        <v>2415</v>
      </c>
      <c r="E7" s="414" t="s">
        <v>2419</v>
      </c>
      <c r="G7" s="26" t="s">
        <v>1843</v>
      </c>
      <c r="H7" s="18">
        <f>HCC!C14</f>
        <v>62.611999999999995</v>
      </c>
      <c r="I7" s="23">
        <v>0.5</v>
      </c>
      <c r="J7" s="23">
        <v>0.35</v>
      </c>
      <c r="K7" s="198"/>
      <c r="S7" s="192" t="s">
        <v>1062</v>
      </c>
    </row>
    <row r="8" spans="1:19" ht="67.5">
      <c r="A8" s="1" t="s">
        <v>1787</v>
      </c>
      <c r="B8" s="11" t="s">
        <v>1798</v>
      </c>
      <c r="C8" s="1" t="s">
        <v>1803</v>
      </c>
      <c r="D8" s="413" t="s">
        <v>2417</v>
      </c>
      <c r="E8" s="414" t="s">
        <v>2419</v>
      </c>
      <c r="G8" s="17" t="s">
        <v>1811</v>
      </c>
      <c r="H8" s="61">
        <v>100</v>
      </c>
      <c r="I8" s="23">
        <v>0</v>
      </c>
      <c r="J8" s="23">
        <v>0</v>
      </c>
      <c r="K8" s="198"/>
      <c r="S8" s="192" t="s">
        <v>2361</v>
      </c>
    </row>
    <row r="9" spans="1:19" ht="12.75">
      <c r="G9" s="17"/>
      <c r="H9" s="19"/>
      <c r="I9" s="19"/>
      <c r="J9" s="19"/>
    </row>
    <row r="10" spans="1:19" ht="45">
      <c r="G10" s="62" t="s">
        <v>1844</v>
      </c>
      <c r="H10" s="25"/>
      <c r="I10" s="19"/>
      <c r="J10" s="19"/>
    </row>
    <row r="11" spans="1:19" ht="56.25">
      <c r="G11" s="63" t="s">
        <v>1842</v>
      </c>
      <c r="H11" s="25"/>
      <c r="J11" s="19"/>
    </row>
    <row r="12" spans="1:19" ht="33.75">
      <c r="G12" s="64" t="s">
        <v>1845</v>
      </c>
      <c r="H12" s="19"/>
      <c r="J12" s="1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Z28"/>
  <sheetViews>
    <sheetView topLeftCell="O1" zoomScale="80" zoomScaleNormal="80" workbookViewId="0">
      <pane ySplit="1" topLeftCell="A2" activePane="bottomLeft" state="frozen"/>
      <selection activeCell="E22" sqref="E22:E23"/>
      <selection pane="bottomLeft" activeCell="E22" sqref="E22:E23"/>
    </sheetView>
  </sheetViews>
  <sheetFormatPr defaultColWidth="9.140625" defaultRowHeight="15"/>
  <cols>
    <col min="1" max="1" width="20.42578125" style="8" bestFit="1" customWidth="1"/>
    <col min="2" max="2" width="2.7109375" style="8" customWidth="1"/>
    <col min="3" max="3" width="33.85546875" style="8" bestFit="1" customWidth="1"/>
    <col min="4" max="4" width="3.42578125" style="8" customWidth="1"/>
    <col min="5" max="5" width="24.28515625" style="8" customWidth="1"/>
    <col min="6" max="6" width="12.85546875" style="88" customWidth="1"/>
    <col min="7" max="7" width="3.140625" style="8" customWidth="1"/>
    <col min="8" max="8" width="82" style="8" customWidth="1"/>
    <col min="9" max="9" width="2.5703125" style="8" customWidth="1"/>
    <col min="10" max="10" width="12.7109375" style="8" bestFit="1" customWidth="1"/>
    <col min="11" max="11" width="4" style="8" customWidth="1"/>
    <col min="12" max="12" width="11.140625" style="8" customWidth="1"/>
    <col min="13" max="14" width="9.140625" style="8"/>
    <col min="15" max="15" width="15.42578125" style="8" bestFit="1" customWidth="1"/>
    <col min="16" max="16" width="9.140625" style="88"/>
    <col min="17" max="17" width="15" style="88" bestFit="1" customWidth="1"/>
    <col min="18" max="18" width="25.5703125" style="88" bestFit="1" customWidth="1"/>
    <col min="19" max="19" width="9.140625" style="88"/>
    <col min="20" max="20" width="12.140625" style="88" customWidth="1"/>
    <col min="21" max="21" width="11.42578125" style="88" customWidth="1"/>
    <col min="22" max="22" width="23.5703125" style="8" customWidth="1"/>
    <col min="23" max="23" width="9.140625" style="8"/>
    <col min="24" max="24" width="30.140625" style="8" customWidth="1"/>
    <col min="25" max="25" width="9.140625" style="8"/>
    <col min="26" max="26" width="28.28515625" style="8" customWidth="1"/>
    <col min="27" max="16384" width="9.140625" style="8"/>
  </cols>
  <sheetData>
    <row r="1" spans="1:26" s="7" customFormat="1">
      <c r="A1" s="7" t="s">
        <v>3</v>
      </c>
      <c r="C1" s="7" t="s">
        <v>11</v>
      </c>
      <c r="E1" s="7" t="s">
        <v>350</v>
      </c>
      <c r="F1" s="123" t="s">
        <v>1884</v>
      </c>
      <c r="H1" s="7" t="s">
        <v>351</v>
      </c>
      <c r="J1" s="7" t="s">
        <v>357</v>
      </c>
      <c r="L1" s="7" t="s">
        <v>1839</v>
      </c>
      <c r="M1" s="7" t="s">
        <v>1840</v>
      </c>
      <c r="O1" s="184" t="s">
        <v>1921</v>
      </c>
      <c r="P1" s="332"/>
      <c r="Q1" s="331" t="s">
        <v>1912</v>
      </c>
      <c r="R1" s="331" t="s">
        <v>2185</v>
      </c>
      <c r="S1" s="87"/>
      <c r="T1" s="356" t="s">
        <v>2208</v>
      </c>
      <c r="U1" s="357" t="s">
        <v>2210</v>
      </c>
      <c r="V1" s="357" t="s">
        <v>1962</v>
      </c>
      <c r="X1" s="7" t="s">
        <v>2444</v>
      </c>
      <c r="Z1" s="7" t="s">
        <v>2573</v>
      </c>
    </row>
    <row r="2" spans="1:26" ht="30">
      <c r="A2" s="8" t="s">
        <v>5</v>
      </c>
      <c r="C2" s="8" t="s">
        <v>13</v>
      </c>
      <c r="E2" s="152" t="s">
        <v>1902</v>
      </c>
      <c r="F2" s="152" t="s">
        <v>1903</v>
      </c>
      <c r="H2" s="8" t="s">
        <v>353</v>
      </c>
      <c r="J2" s="8">
        <v>1</v>
      </c>
      <c r="L2" s="8">
        <v>2021</v>
      </c>
      <c r="M2" s="22">
        <v>7.4999999999999997E-2</v>
      </c>
      <c r="O2" s="184" t="s">
        <v>1913</v>
      </c>
      <c r="P2" s="332"/>
      <c r="Q2" s="331" t="s">
        <v>1057</v>
      </c>
      <c r="R2" s="331">
        <v>57</v>
      </c>
      <c r="T2" s="88" t="s">
        <v>1955</v>
      </c>
      <c r="U2" s="88">
        <v>1</v>
      </c>
      <c r="V2" s="88" t="s">
        <v>1058</v>
      </c>
      <c r="X2" s="8" t="s">
        <v>1065</v>
      </c>
      <c r="Y2" s="8" t="s">
        <v>2558</v>
      </c>
      <c r="Z2" s="8" t="s">
        <v>2574</v>
      </c>
    </row>
    <row r="3" spans="1:26">
      <c r="A3" s="8" t="s">
        <v>4</v>
      </c>
      <c r="C3" s="8" t="s">
        <v>14</v>
      </c>
      <c r="E3" s="152" t="s">
        <v>1885</v>
      </c>
      <c r="F3" s="152" t="s">
        <v>1889</v>
      </c>
      <c r="H3" s="8" t="s">
        <v>352</v>
      </c>
      <c r="J3" s="8">
        <v>2</v>
      </c>
      <c r="L3" s="8">
        <v>2022</v>
      </c>
      <c r="M3" s="22">
        <v>0.05</v>
      </c>
      <c r="O3" s="184" t="s">
        <v>1915</v>
      </c>
      <c r="P3" s="332"/>
      <c r="Q3" s="331" t="s">
        <v>1058</v>
      </c>
      <c r="R3" s="331">
        <v>73</v>
      </c>
      <c r="T3" s="88" t="s">
        <v>1956</v>
      </c>
      <c r="U3" s="88">
        <v>2</v>
      </c>
      <c r="V3" s="88" t="s">
        <v>1058</v>
      </c>
      <c r="X3" s="8" t="s">
        <v>1064</v>
      </c>
      <c r="Y3" s="8" t="s">
        <v>2559</v>
      </c>
      <c r="Z3" s="8" t="s">
        <v>2575</v>
      </c>
    </row>
    <row r="4" spans="1:26" ht="30">
      <c r="C4" s="8" t="s">
        <v>7</v>
      </c>
      <c r="E4" s="152" t="s">
        <v>1886</v>
      </c>
      <c r="F4" s="152" t="s">
        <v>1892</v>
      </c>
      <c r="H4" s="8" t="s">
        <v>354</v>
      </c>
      <c r="J4" s="8">
        <v>3</v>
      </c>
      <c r="L4" s="8">
        <v>2023</v>
      </c>
      <c r="M4" s="22">
        <v>2.5000000000000001E-2</v>
      </c>
      <c r="O4" s="184" t="s">
        <v>1920</v>
      </c>
      <c r="P4" s="332"/>
      <c r="Q4" s="331" t="s">
        <v>1059</v>
      </c>
      <c r="R4" s="331">
        <v>95</v>
      </c>
      <c r="T4" s="88" t="s">
        <v>1957</v>
      </c>
      <c r="U4" s="88">
        <v>3</v>
      </c>
      <c r="V4" s="88" t="s">
        <v>1059</v>
      </c>
      <c r="Y4" s="8" t="s">
        <v>1901</v>
      </c>
      <c r="Z4" s="8" t="s">
        <v>2576</v>
      </c>
    </row>
    <row r="5" spans="1:26" ht="45">
      <c r="A5" s="16" t="s">
        <v>1901</v>
      </c>
      <c r="E5" s="8" t="s">
        <v>1887</v>
      </c>
      <c r="F5" s="122" t="s">
        <v>1890</v>
      </c>
      <c r="H5" s="8" t="s">
        <v>356</v>
      </c>
      <c r="J5" s="8">
        <v>4</v>
      </c>
      <c r="O5" s="184" t="s">
        <v>1919</v>
      </c>
      <c r="P5" s="332"/>
      <c r="Q5" s="331" t="s">
        <v>1060</v>
      </c>
      <c r="R5" s="331">
        <v>117</v>
      </c>
      <c r="T5" s="88" t="s">
        <v>1958</v>
      </c>
      <c r="U5" s="88">
        <v>4</v>
      </c>
      <c r="V5" s="88" t="s">
        <v>1059</v>
      </c>
      <c r="Z5" s="8" t="s">
        <v>2577</v>
      </c>
    </row>
    <row r="6" spans="1:26" ht="45">
      <c r="A6" s="16" t="s">
        <v>1065</v>
      </c>
      <c r="C6" s="7" t="s">
        <v>1056</v>
      </c>
      <c r="E6" s="152" t="s">
        <v>1904</v>
      </c>
      <c r="F6" s="152" t="s">
        <v>1905</v>
      </c>
      <c r="H6" s="8" t="s">
        <v>355</v>
      </c>
      <c r="J6" s="8">
        <v>5</v>
      </c>
      <c r="O6" s="184" t="s">
        <v>1918</v>
      </c>
      <c r="P6" s="332"/>
      <c r="Q6" s="331" t="s">
        <v>1061</v>
      </c>
      <c r="R6" s="331">
        <v>128</v>
      </c>
      <c r="T6" s="88" t="s">
        <v>1959</v>
      </c>
      <c r="U6" s="88">
        <v>5</v>
      </c>
      <c r="V6" s="88" t="s">
        <v>1060</v>
      </c>
    </row>
    <row r="7" spans="1:26">
      <c r="A7" s="16" t="s">
        <v>1064</v>
      </c>
      <c r="C7" s="8" t="s">
        <v>1780</v>
      </c>
      <c r="E7" s="8" t="s">
        <v>1888</v>
      </c>
      <c r="F7" s="122" t="s">
        <v>1891</v>
      </c>
      <c r="H7" s="8" t="s">
        <v>8</v>
      </c>
      <c r="O7" s="184"/>
      <c r="P7" s="332"/>
      <c r="Q7" s="331" t="s">
        <v>1062</v>
      </c>
      <c r="R7" s="331">
        <v>150</v>
      </c>
      <c r="T7" s="88" t="s">
        <v>1960</v>
      </c>
      <c r="U7" s="88">
        <v>6</v>
      </c>
      <c r="V7" s="88" t="s">
        <v>1060</v>
      </c>
    </row>
    <row r="8" spans="1:26" ht="15.75" thickBot="1">
      <c r="C8" s="8" t="s">
        <v>1781</v>
      </c>
      <c r="E8" s="152" t="s">
        <v>1906</v>
      </c>
      <c r="F8" s="152">
        <v>217231652</v>
      </c>
      <c r="H8" s="8" t="s">
        <v>10</v>
      </c>
      <c r="O8" s="184"/>
      <c r="P8" s="332"/>
      <c r="T8" s="88" t="s">
        <v>1961</v>
      </c>
      <c r="U8" s="88">
        <v>7</v>
      </c>
      <c r="V8" s="88" t="s">
        <v>1061</v>
      </c>
    </row>
    <row r="9" spans="1:26" ht="18">
      <c r="A9" s="150" t="s">
        <v>1880</v>
      </c>
      <c r="C9" s="8" t="s">
        <v>1782</v>
      </c>
      <c r="H9" s="8" t="s">
        <v>9</v>
      </c>
      <c r="T9" s="88" t="s">
        <v>2202</v>
      </c>
      <c r="U9" s="88">
        <v>8</v>
      </c>
      <c r="V9" s="88" t="s">
        <v>1061</v>
      </c>
    </row>
    <row r="10" spans="1:26" ht="30.75" thickBot="1">
      <c r="A10" s="151" t="s">
        <v>1881</v>
      </c>
      <c r="E10" s="8" t="s">
        <v>1898</v>
      </c>
      <c r="T10" s="88" t="s">
        <v>2203</v>
      </c>
      <c r="U10" s="88">
        <v>9</v>
      </c>
      <c r="V10" s="88" t="s">
        <v>1062</v>
      </c>
    </row>
    <row r="11" spans="1:26">
      <c r="C11" s="8" t="s">
        <v>1879</v>
      </c>
      <c r="E11" s="8" t="s">
        <v>1899</v>
      </c>
      <c r="T11" s="88" t="s">
        <v>2204</v>
      </c>
      <c r="U11" s="88">
        <v>10</v>
      </c>
      <c r="V11" s="88" t="s">
        <v>1062</v>
      </c>
    </row>
    <row r="12" spans="1:26">
      <c r="A12" s="305" t="s">
        <v>2153</v>
      </c>
      <c r="C12" s="8" t="s">
        <v>1893</v>
      </c>
      <c r="E12" s="8" t="s">
        <v>1900</v>
      </c>
      <c r="T12" s="88" t="s">
        <v>2205</v>
      </c>
      <c r="U12" s="88">
        <v>11</v>
      </c>
      <c r="V12" s="8" t="s">
        <v>2211</v>
      </c>
    </row>
    <row r="13" spans="1:26">
      <c r="C13" s="8" t="s">
        <v>1894</v>
      </c>
      <c r="T13" s="88" t="s">
        <v>2206</v>
      </c>
      <c r="U13" s="88">
        <v>12</v>
      </c>
      <c r="V13" s="8" t="s">
        <v>2211</v>
      </c>
    </row>
    <row r="14" spans="1:26">
      <c r="T14" s="88" t="s">
        <v>2207</v>
      </c>
      <c r="U14" s="88">
        <v>13</v>
      </c>
      <c r="V14" s="8" t="s">
        <v>2212</v>
      </c>
    </row>
    <row r="15" spans="1:26">
      <c r="I15" s="7"/>
    </row>
    <row r="16" spans="1:26">
      <c r="C16" s="87" t="s">
        <v>1964</v>
      </c>
    </row>
    <row r="17" spans="3:11">
      <c r="C17" s="88" t="s">
        <v>1963</v>
      </c>
    </row>
    <row r="18" spans="3:11">
      <c r="C18" s="88" t="s">
        <v>8</v>
      </c>
    </row>
    <row r="19" spans="3:11">
      <c r="C19" s="88" t="s">
        <v>10</v>
      </c>
    </row>
    <row r="20" spans="3:11">
      <c r="C20" s="88" t="s">
        <v>9</v>
      </c>
    </row>
    <row r="23" spans="3:11">
      <c r="G23" s="9"/>
      <c r="H23" s="9"/>
      <c r="I23" s="9"/>
    </row>
    <row r="24" spans="3:11">
      <c r="G24" s="9"/>
      <c r="H24" s="9"/>
      <c r="I24" s="9"/>
      <c r="J24" s="9"/>
      <c r="K24" s="9"/>
    </row>
    <row r="25" spans="3:11">
      <c r="E25" s="9"/>
      <c r="F25" s="9"/>
      <c r="G25" s="9"/>
      <c r="H25" s="9"/>
      <c r="I25" s="9"/>
      <c r="J25" s="9"/>
      <c r="K25" s="9"/>
    </row>
    <row r="26" spans="3:11">
      <c r="E26" s="9"/>
      <c r="F26" s="9"/>
      <c r="G26" s="9"/>
      <c r="H26" s="9"/>
      <c r="I26" s="9"/>
      <c r="J26" s="9"/>
      <c r="K26" s="9"/>
    </row>
    <row r="27" spans="3:11">
      <c r="E27" s="9"/>
      <c r="F27" s="9"/>
    </row>
    <row r="28" spans="3:11">
      <c r="E28" s="9"/>
      <c r="F28" s="9"/>
    </row>
  </sheetData>
  <sortState ref="E2:E7">
    <sortCondition ref="E2"/>
  </sortState>
  <phoneticPr fontId="21" type="noConversion"/>
  <pageMargins left="0.7" right="0.7" top="0.75" bottom="0.75" header="0.3" footer="0.3"/>
  <pageSetup paperSize="9" scale="55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3"/>
  <sheetViews>
    <sheetView showGridLines="0" view="pageBreakPreview" topLeftCell="B1" zoomScale="98" zoomScaleNormal="100" zoomScaleSheetLayoutView="98" workbookViewId="0">
      <selection activeCell="K12" sqref="K12"/>
    </sheetView>
  </sheetViews>
  <sheetFormatPr defaultColWidth="9.140625" defaultRowHeight="12.75"/>
  <cols>
    <col min="1" max="1" width="12.85546875" style="433" hidden="1" customWidth="1"/>
    <col min="2" max="2" width="7.140625" style="432" customWidth="1"/>
    <col min="3" max="3" width="47.7109375" style="431" customWidth="1"/>
    <col min="4" max="4" width="20.85546875" style="430" customWidth="1"/>
    <col min="5" max="6" width="17.5703125" style="429" customWidth="1"/>
    <col min="7" max="7" width="20.85546875" style="429" customWidth="1"/>
    <col min="8" max="8" width="48.85546875" style="428" customWidth="1"/>
    <col min="9" max="16384" width="9.140625" style="426"/>
  </cols>
  <sheetData>
    <row r="1" spans="1:8" s="457" customFormat="1" ht="51">
      <c r="A1" s="449"/>
      <c r="B1" s="462"/>
      <c r="C1" s="461"/>
      <c r="D1" s="460"/>
      <c r="E1" s="459"/>
      <c r="F1" s="459"/>
      <c r="G1" s="459"/>
      <c r="H1" s="458"/>
    </row>
    <row r="2" spans="1:8" s="451" customFormat="1" ht="9">
      <c r="A2" s="449"/>
      <c r="B2" s="456"/>
      <c r="C2" s="455"/>
      <c r="D2" s="454"/>
      <c r="E2" s="453"/>
      <c r="F2" s="453"/>
      <c r="G2" s="453"/>
      <c r="H2" s="452"/>
    </row>
    <row r="3" spans="1:8" s="448" customFormat="1" ht="18.75">
      <c r="A3" s="450"/>
      <c r="B3" s="560" t="s">
        <v>2569</v>
      </c>
      <c r="C3" s="560"/>
      <c r="D3" s="560"/>
      <c r="E3" s="560"/>
      <c r="F3" s="560"/>
      <c r="G3" s="560"/>
      <c r="H3" s="560"/>
    </row>
    <row r="4" spans="1:8" s="448" customFormat="1">
      <c r="A4" s="449"/>
      <c r="B4" s="561" t="s">
        <v>2557</v>
      </c>
      <c r="C4" s="561"/>
      <c r="D4" s="561"/>
      <c r="E4" s="561"/>
      <c r="F4" s="561"/>
      <c r="G4" s="561"/>
      <c r="H4" s="561"/>
    </row>
    <row r="5" spans="1:8" s="442" customFormat="1" ht="9">
      <c r="A5" s="447"/>
      <c r="B5" s="446"/>
      <c r="C5" s="445"/>
      <c r="D5" s="444"/>
      <c r="H5" s="443"/>
    </row>
    <row r="6" spans="1:8" ht="51">
      <c r="A6" s="441" t="s">
        <v>2556</v>
      </c>
      <c r="B6" s="440" t="s">
        <v>2555</v>
      </c>
      <c r="C6" s="463" t="s">
        <v>1938</v>
      </c>
      <c r="D6" s="464" t="s">
        <v>2554</v>
      </c>
      <c r="E6" s="440" t="s">
        <v>2447</v>
      </c>
      <c r="F6" s="440" t="s">
        <v>2448</v>
      </c>
      <c r="G6" s="440" t="s">
        <v>2449</v>
      </c>
      <c r="H6" s="465" t="s">
        <v>2553</v>
      </c>
    </row>
    <row r="7" spans="1:8" s="439" customFormat="1" ht="27">
      <c r="A7" s="437" t="s">
        <v>2482</v>
      </c>
      <c r="B7" s="470" t="s">
        <v>1968</v>
      </c>
      <c r="C7" s="471" t="s">
        <v>2552</v>
      </c>
      <c r="D7" s="472"/>
      <c r="E7" s="473"/>
      <c r="F7" s="474"/>
      <c r="G7" s="473"/>
      <c r="H7" s="475"/>
    </row>
    <row r="8" spans="1:8" ht="38.25">
      <c r="A8" s="437" t="s">
        <v>2482</v>
      </c>
      <c r="B8" s="476" t="s">
        <v>2551</v>
      </c>
      <c r="C8" s="477" t="s">
        <v>2550</v>
      </c>
      <c r="D8" s="478" t="s">
        <v>2549</v>
      </c>
      <c r="E8" s="479"/>
      <c r="F8" s="480" t="s">
        <v>2585</v>
      </c>
      <c r="G8" s="479"/>
      <c r="H8" s="481"/>
    </row>
    <row r="9" spans="1:8" ht="51">
      <c r="A9" s="437" t="s">
        <v>2482</v>
      </c>
      <c r="B9" s="476" t="s">
        <v>2548</v>
      </c>
      <c r="C9" s="477" t="s">
        <v>2547</v>
      </c>
      <c r="D9" s="478" t="s">
        <v>2546</v>
      </c>
      <c r="E9" s="479"/>
      <c r="F9" s="480" t="s">
        <v>2585</v>
      </c>
      <c r="G9" s="479"/>
      <c r="H9" s="481" t="s">
        <v>2545</v>
      </c>
    </row>
    <row r="10" spans="1:8" s="439" customFormat="1" ht="27">
      <c r="A10" s="437" t="s">
        <v>2482</v>
      </c>
      <c r="B10" s="482" t="s">
        <v>2001</v>
      </c>
      <c r="C10" s="483" t="s">
        <v>2544</v>
      </c>
      <c r="D10" s="484"/>
      <c r="E10" s="485"/>
      <c r="F10" s="486"/>
      <c r="G10" s="485"/>
      <c r="H10" s="487"/>
    </row>
    <row r="11" spans="1:8" ht="48">
      <c r="A11" s="437" t="s">
        <v>2482</v>
      </c>
      <c r="B11" s="488" t="s">
        <v>2543</v>
      </c>
      <c r="C11" s="489" t="s">
        <v>2542</v>
      </c>
      <c r="D11" s="478" t="s">
        <v>2541</v>
      </c>
      <c r="E11" s="479"/>
      <c r="F11" s="480" t="s">
        <v>2585</v>
      </c>
      <c r="G11" s="479"/>
      <c r="H11" s="481"/>
    </row>
    <row r="12" spans="1:8" ht="38.25">
      <c r="A12" s="437" t="s">
        <v>2482</v>
      </c>
      <c r="B12" s="488" t="s">
        <v>2540</v>
      </c>
      <c r="C12" s="489" t="s">
        <v>2539</v>
      </c>
      <c r="D12" s="478" t="s">
        <v>2534</v>
      </c>
      <c r="E12" s="479"/>
      <c r="F12" s="480" t="s">
        <v>2585</v>
      </c>
      <c r="G12" s="479"/>
      <c r="H12" s="481"/>
    </row>
    <row r="13" spans="1:8" ht="38.25">
      <c r="A13" s="437" t="s">
        <v>2482</v>
      </c>
      <c r="B13" s="488" t="s">
        <v>2538</v>
      </c>
      <c r="C13" s="489" t="s">
        <v>2537</v>
      </c>
      <c r="D13" s="478" t="s">
        <v>2534</v>
      </c>
      <c r="E13" s="479"/>
      <c r="F13" s="480" t="s">
        <v>2585</v>
      </c>
      <c r="G13" s="479"/>
      <c r="H13" s="481"/>
    </row>
    <row r="14" spans="1:8" ht="38.25">
      <c r="A14" s="437" t="s">
        <v>2482</v>
      </c>
      <c r="B14" s="476" t="s">
        <v>2536</v>
      </c>
      <c r="C14" s="477" t="s">
        <v>2535</v>
      </c>
      <c r="D14" s="478" t="s">
        <v>2534</v>
      </c>
      <c r="E14" s="479"/>
      <c r="F14" s="480" t="s">
        <v>2585</v>
      </c>
      <c r="G14" s="479"/>
      <c r="H14" s="481"/>
    </row>
    <row r="15" spans="1:8" ht="38.25">
      <c r="A15" s="437" t="s">
        <v>2482</v>
      </c>
      <c r="B15" s="476" t="s">
        <v>2533</v>
      </c>
      <c r="C15" s="477" t="s">
        <v>2532</v>
      </c>
      <c r="D15" s="478" t="s">
        <v>2450</v>
      </c>
      <c r="E15" s="479"/>
      <c r="F15" s="480" t="s">
        <v>2563</v>
      </c>
      <c r="G15" s="479"/>
      <c r="H15" s="481" t="s">
        <v>2526</v>
      </c>
    </row>
    <row r="16" spans="1:8" ht="38.25">
      <c r="A16" s="437" t="s">
        <v>2482</v>
      </c>
      <c r="B16" s="476" t="s">
        <v>2531</v>
      </c>
      <c r="C16" s="477" t="s">
        <v>2560</v>
      </c>
      <c r="D16" s="478" t="s">
        <v>2450</v>
      </c>
      <c r="E16" s="479"/>
      <c r="F16" s="480" t="s">
        <v>2563</v>
      </c>
      <c r="G16" s="479"/>
      <c r="H16" s="481" t="s">
        <v>2526</v>
      </c>
    </row>
    <row r="17" spans="1:8" ht="27">
      <c r="A17" s="437" t="s">
        <v>2482</v>
      </c>
      <c r="B17" s="476" t="s">
        <v>2530</v>
      </c>
      <c r="C17" s="477" t="s">
        <v>2529</v>
      </c>
      <c r="D17" s="478" t="s">
        <v>2450</v>
      </c>
      <c r="E17" s="479"/>
      <c r="F17" s="480" t="s">
        <v>2563</v>
      </c>
      <c r="G17" s="479"/>
      <c r="H17" s="481" t="s">
        <v>2526</v>
      </c>
    </row>
    <row r="18" spans="1:8" ht="27">
      <c r="A18" s="437" t="s">
        <v>2482</v>
      </c>
      <c r="B18" s="476" t="s">
        <v>2528</v>
      </c>
      <c r="C18" s="477" t="s">
        <v>2527</v>
      </c>
      <c r="D18" s="478" t="s">
        <v>2450</v>
      </c>
      <c r="E18" s="479"/>
      <c r="F18" s="480" t="s">
        <v>2563</v>
      </c>
      <c r="G18" s="479"/>
      <c r="H18" s="481" t="s">
        <v>2526</v>
      </c>
    </row>
    <row r="19" spans="1:8" s="438" customFormat="1" ht="27">
      <c r="A19" s="437" t="s">
        <v>2482</v>
      </c>
      <c r="B19" s="482" t="s">
        <v>2525</v>
      </c>
      <c r="C19" s="483" t="s">
        <v>2524</v>
      </c>
      <c r="D19" s="490"/>
      <c r="E19" s="491"/>
      <c r="F19" s="490"/>
      <c r="G19" s="491"/>
      <c r="H19" s="492"/>
    </row>
    <row r="20" spans="1:8" ht="84">
      <c r="A20" s="437" t="s">
        <v>2482</v>
      </c>
      <c r="B20" s="476" t="s">
        <v>2523</v>
      </c>
      <c r="C20" s="477" t="s">
        <v>2522</v>
      </c>
      <c r="D20" s="478" t="s">
        <v>2521</v>
      </c>
      <c r="E20" s="479"/>
      <c r="F20" s="480" t="s">
        <v>2561</v>
      </c>
      <c r="G20" s="479"/>
      <c r="H20" s="481" t="s">
        <v>2520</v>
      </c>
    </row>
    <row r="21" spans="1:8" ht="63.75">
      <c r="A21" s="437" t="s">
        <v>2482</v>
      </c>
      <c r="B21" s="476" t="s">
        <v>2519</v>
      </c>
      <c r="C21" s="477" t="s">
        <v>2515</v>
      </c>
      <c r="D21" s="478" t="s">
        <v>2514</v>
      </c>
      <c r="E21" s="479"/>
      <c r="F21" s="480" t="s">
        <v>2585</v>
      </c>
      <c r="G21" s="479"/>
      <c r="H21" s="481"/>
    </row>
    <row r="22" spans="1:8" ht="51">
      <c r="A22" s="437" t="s">
        <v>2482</v>
      </c>
      <c r="B22" s="476" t="s">
        <v>2516</v>
      </c>
      <c r="C22" s="477" t="s">
        <v>2518</v>
      </c>
      <c r="D22" s="478" t="s">
        <v>2517</v>
      </c>
      <c r="E22" s="479"/>
      <c r="F22" s="480" t="s">
        <v>2561</v>
      </c>
      <c r="G22" s="479"/>
      <c r="H22" s="481" t="s">
        <v>2586</v>
      </c>
    </row>
    <row r="23" spans="1:8" ht="51">
      <c r="A23" s="437" t="s">
        <v>2482</v>
      </c>
      <c r="B23" s="476" t="s">
        <v>2513</v>
      </c>
      <c r="C23" s="477" t="s">
        <v>2512</v>
      </c>
      <c r="D23" s="478" t="s">
        <v>2511</v>
      </c>
      <c r="E23" s="479"/>
      <c r="F23" s="480" t="s">
        <v>2562</v>
      </c>
      <c r="G23" s="479"/>
      <c r="H23" s="481"/>
    </row>
    <row r="24" spans="1:8" ht="51">
      <c r="A24" s="437" t="s">
        <v>2482</v>
      </c>
      <c r="B24" s="476" t="s">
        <v>2510</v>
      </c>
      <c r="C24" s="477" t="s">
        <v>2509</v>
      </c>
      <c r="D24" s="478"/>
      <c r="E24" s="479"/>
      <c r="F24" s="480" t="s">
        <v>2561</v>
      </c>
      <c r="G24" s="479"/>
      <c r="H24" s="481"/>
    </row>
    <row r="25" spans="1:8" ht="63.75">
      <c r="A25" s="437" t="s">
        <v>2482</v>
      </c>
      <c r="B25" s="493" t="s">
        <v>2508</v>
      </c>
      <c r="C25" s="477" t="s">
        <v>2587</v>
      </c>
      <c r="D25" s="478"/>
      <c r="E25" s="479"/>
      <c r="F25" s="480" t="s">
        <v>2561</v>
      </c>
      <c r="G25" s="479"/>
      <c r="H25" s="481"/>
    </row>
    <row r="26" spans="1:8" ht="89.25">
      <c r="A26" s="437" t="s">
        <v>2482</v>
      </c>
      <c r="B26" s="476" t="s">
        <v>2588</v>
      </c>
      <c r="C26" s="477" t="s">
        <v>2507</v>
      </c>
      <c r="D26" s="478" t="s">
        <v>2506</v>
      </c>
      <c r="E26" s="479"/>
      <c r="F26" s="480" t="s">
        <v>2561</v>
      </c>
      <c r="G26" s="479"/>
      <c r="H26" s="481" t="s">
        <v>2589</v>
      </c>
    </row>
    <row r="27" spans="1:8" ht="51">
      <c r="A27" s="437" t="s">
        <v>2482</v>
      </c>
      <c r="B27" s="476" t="s">
        <v>2590</v>
      </c>
      <c r="C27" s="477" t="s">
        <v>2505</v>
      </c>
      <c r="D27" s="478" t="s">
        <v>2504</v>
      </c>
      <c r="E27" s="479"/>
      <c r="F27" s="480" t="s">
        <v>2561</v>
      </c>
      <c r="G27" s="479"/>
      <c r="H27" s="481"/>
    </row>
    <row r="28" spans="1:8" ht="51">
      <c r="A28" s="437" t="s">
        <v>2482</v>
      </c>
      <c r="B28" s="476" t="s">
        <v>2591</v>
      </c>
      <c r="C28" s="477" t="s">
        <v>2503</v>
      </c>
      <c r="D28" s="478" t="s">
        <v>2502</v>
      </c>
      <c r="E28" s="479"/>
      <c r="F28" s="480" t="s">
        <v>2561</v>
      </c>
      <c r="G28" s="479"/>
      <c r="H28" s="481" t="s">
        <v>2501</v>
      </c>
    </row>
    <row r="29" spans="1:8" s="438" customFormat="1" ht="63.75">
      <c r="A29" s="437" t="s">
        <v>2482</v>
      </c>
      <c r="B29" s="476" t="s">
        <v>2592</v>
      </c>
      <c r="C29" s="477" t="s">
        <v>2500</v>
      </c>
      <c r="D29" s="478" t="s">
        <v>2499</v>
      </c>
      <c r="E29" s="479"/>
      <c r="F29" s="480" t="s">
        <v>2561</v>
      </c>
      <c r="G29" s="479"/>
      <c r="H29" s="481" t="s">
        <v>2593</v>
      </c>
    </row>
    <row r="30" spans="1:8" ht="27">
      <c r="A30" s="437" t="s">
        <v>2482</v>
      </c>
      <c r="B30" s="482" t="s">
        <v>2498</v>
      </c>
      <c r="C30" s="483" t="s">
        <v>2497</v>
      </c>
      <c r="D30" s="490"/>
      <c r="E30" s="491"/>
      <c r="F30" s="490"/>
      <c r="G30" s="491"/>
      <c r="H30" s="492"/>
    </row>
    <row r="31" spans="1:8" ht="76.5">
      <c r="A31" s="437" t="s">
        <v>2482</v>
      </c>
      <c r="B31" s="476">
        <v>5.0999999999999996</v>
      </c>
      <c r="C31" s="477" t="s">
        <v>2496</v>
      </c>
      <c r="D31" s="478" t="s">
        <v>2495</v>
      </c>
      <c r="E31" s="479"/>
      <c r="F31" s="480" t="s">
        <v>2585</v>
      </c>
      <c r="G31" s="479"/>
      <c r="H31" s="481" t="s">
        <v>2570</v>
      </c>
    </row>
    <row r="32" spans="1:8" ht="38.25">
      <c r="A32" s="437" t="s">
        <v>2482</v>
      </c>
      <c r="B32" s="476" t="s">
        <v>2494</v>
      </c>
      <c r="C32" s="489" t="s">
        <v>2493</v>
      </c>
      <c r="D32" s="478" t="s">
        <v>2492</v>
      </c>
      <c r="E32" s="479"/>
      <c r="F32" s="480" t="s">
        <v>2563</v>
      </c>
      <c r="G32" s="479"/>
      <c r="H32" s="494" t="s">
        <v>2594</v>
      </c>
    </row>
    <row r="33" spans="1:8" ht="63.75">
      <c r="A33" s="437" t="s">
        <v>2482</v>
      </c>
      <c r="B33" s="476" t="s">
        <v>2491</v>
      </c>
      <c r="C33" s="477" t="s">
        <v>2490</v>
      </c>
      <c r="D33" s="478" t="s">
        <v>2489</v>
      </c>
      <c r="E33" s="479"/>
      <c r="F33" s="480" t="s">
        <v>2585</v>
      </c>
      <c r="G33" s="479"/>
      <c r="H33" s="481" t="s">
        <v>2595</v>
      </c>
    </row>
    <row r="34" spans="1:8" ht="27">
      <c r="A34" s="437" t="s">
        <v>2482</v>
      </c>
      <c r="B34" s="476" t="s">
        <v>2488</v>
      </c>
      <c r="C34" s="477" t="s">
        <v>2486</v>
      </c>
      <c r="D34" s="478" t="s">
        <v>2450</v>
      </c>
      <c r="E34" s="479"/>
      <c r="F34" s="480" t="s">
        <v>2585</v>
      </c>
      <c r="G34" s="479"/>
      <c r="H34" s="481"/>
    </row>
    <row r="35" spans="1:8" ht="38.25">
      <c r="A35" s="437" t="s">
        <v>2482</v>
      </c>
      <c r="B35" s="476" t="s">
        <v>2487</v>
      </c>
      <c r="C35" s="477" t="s">
        <v>2484</v>
      </c>
      <c r="D35" s="478" t="s">
        <v>2450</v>
      </c>
      <c r="E35" s="479"/>
      <c r="F35" s="480" t="s">
        <v>2585</v>
      </c>
      <c r="G35" s="479"/>
      <c r="H35" s="481" t="s">
        <v>2483</v>
      </c>
    </row>
    <row r="36" spans="1:8" ht="51">
      <c r="A36" s="437" t="s">
        <v>2482</v>
      </c>
      <c r="B36" s="476" t="s">
        <v>2485</v>
      </c>
      <c r="C36" s="477" t="s">
        <v>2481</v>
      </c>
      <c r="D36" s="478" t="s">
        <v>2450</v>
      </c>
      <c r="E36" s="479"/>
      <c r="F36" s="480" t="s">
        <v>2585</v>
      </c>
      <c r="G36" s="479"/>
      <c r="H36" s="481" t="s">
        <v>2596</v>
      </c>
    </row>
    <row r="37" spans="1:8" ht="36">
      <c r="A37" s="437" t="s">
        <v>2476</v>
      </c>
      <c r="B37" s="482" t="s">
        <v>2480</v>
      </c>
      <c r="C37" s="483" t="s">
        <v>2479</v>
      </c>
      <c r="D37" s="490"/>
      <c r="E37" s="491"/>
      <c r="F37" s="490"/>
      <c r="G37" s="491"/>
      <c r="H37" s="492"/>
    </row>
    <row r="38" spans="1:8" ht="60">
      <c r="A38" s="437" t="s">
        <v>2476</v>
      </c>
      <c r="B38" s="493" t="s">
        <v>2478</v>
      </c>
      <c r="C38" s="489" t="s">
        <v>2597</v>
      </c>
      <c r="D38" s="478" t="s">
        <v>2477</v>
      </c>
      <c r="E38" s="479"/>
      <c r="F38" s="480" t="s">
        <v>2585</v>
      </c>
      <c r="G38" s="479"/>
      <c r="H38" s="494"/>
    </row>
    <row r="39" spans="1:8" ht="38.25">
      <c r="A39" s="437" t="s">
        <v>2476</v>
      </c>
      <c r="B39" s="493" t="s">
        <v>2475</v>
      </c>
      <c r="C39" s="489" t="s">
        <v>2598</v>
      </c>
      <c r="D39" s="478" t="s">
        <v>2450</v>
      </c>
      <c r="E39" s="479"/>
      <c r="F39" s="480" t="s">
        <v>2585</v>
      </c>
      <c r="G39" s="479"/>
      <c r="H39" s="494"/>
    </row>
    <row r="40" spans="1:8" ht="18">
      <c r="A40" s="437" t="s">
        <v>2455</v>
      </c>
      <c r="B40" s="482" t="s">
        <v>2474</v>
      </c>
      <c r="C40" s="483" t="s">
        <v>2473</v>
      </c>
      <c r="D40" s="490"/>
      <c r="E40" s="491"/>
      <c r="F40" s="490"/>
      <c r="G40" s="491"/>
      <c r="H40" s="492"/>
    </row>
    <row r="41" spans="1:8" ht="48">
      <c r="A41" s="437" t="s">
        <v>2455</v>
      </c>
      <c r="B41" s="493" t="s">
        <v>2472</v>
      </c>
      <c r="C41" s="489" t="s">
        <v>2471</v>
      </c>
      <c r="D41" s="478" t="s">
        <v>2470</v>
      </c>
      <c r="E41" s="479"/>
      <c r="F41" s="480" t="s">
        <v>2585</v>
      </c>
      <c r="G41" s="479"/>
      <c r="H41" s="494"/>
    </row>
    <row r="42" spans="1:8" ht="63.75">
      <c r="A42" s="437" t="s">
        <v>2455</v>
      </c>
      <c r="B42" s="493" t="s">
        <v>2469</v>
      </c>
      <c r="C42" s="489" t="s">
        <v>2468</v>
      </c>
      <c r="D42" s="478" t="s">
        <v>2450</v>
      </c>
      <c r="E42" s="479"/>
      <c r="F42" s="480" t="s">
        <v>2562</v>
      </c>
      <c r="G42" s="479"/>
      <c r="H42" s="481" t="s">
        <v>2467</v>
      </c>
    </row>
    <row r="43" spans="1:8" ht="102">
      <c r="A43" s="437" t="s">
        <v>2455</v>
      </c>
      <c r="B43" s="493" t="s">
        <v>2466</v>
      </c>
      <c r="C43" s="489" t="s">
        <v>2465</v>
      </c>
      <c r="D43" s="478" t="s">
        <v>2464</v>
      </c>
      <c r="E43" s="479"/>
      <c r="F43" s="480" t="s">
        <v>2563</v>
      </c>
      <c r="G43" s="479"/>
      <c r="H43" s="494"/>
    </row>
    <row r="44" spans="1:8" ht="102">
      <c r="A44" s="437" t="s">
        <v>2455</v>
      </c>
      <c r="B44" s="493" t="s">
        <v>2463</v>
      </c>
      <c r="C44" s="489" t="s">
        <v>2462</v>
      </c>
      <c r="D44" s="478" t="s">
        <v>2461</v>
      </c>
      <c r="E44" s="479"/>
      <c r="F44" s="480" t="s">
        <v>2563</v>
      </c>
      <c r="G44" s="479"/>
      <c r="H44" s="481"/>
    </row>
    <row r="45" spans="1:8" ht="51">
      <c r="A45" s="437" t="s">
        <v>2455</v>
      </c>
      <c r="B45" s="493" t="s">
        <v>2460</v>
      </c>
      <c r="C45" s="489" t="s">
        <v>2459</v>
      </c>
      <c r="D45" s="478" t="s">
        <v>2450</v>
      </c>
      <c r="E45" s="479"/>
      <c r="F45" s="480" t="s">
        <v>2562</v>
      </c>
      <c r="G45" s="479"/>
      <c r="H45" s="481"/>
    </row>
    <row r="46" spans="1:8" ht="25.5">
      <c r="A46" s="437" t="s">
        <v>2455</v>
      </c>
      <c r="B46" s="493" t="s">
        <v>2458</v>
      </c>
      <c r="C46" s="489" t="s">
        <v>2599</v>
      </c>
      <c r="D46" s="478" t="s">
        <v>2450</v>
      </c>
      <c r="E46" s="479"/>
      <c r="F46" s="480" t="s">
        <v>2585</v>
      </c>
      <c r="G46" s="479"/>
      <c r="H46" s="481" t="s">
        <v>2595</v>
      </c>
    </row>
    <row r="47" spans="1:8" ht="114.75">
      <c r="A47" s="437" t="s">
        <v>2455</v>
      </c>
      <c r="B47" s="493" t="s">
        <v>2454</v>
      </c>
      <c r="C47" s="489" t="s">
        <v>2600</v>
      </c>
      <c r="D47" s="478" t="s">
        <v>2457</v>
      </c>
      <c r="E47" s="479"/>
      <c r="F47" s="480" t="s">
        <v>2562</v>
      </c>
      <c r="G47" s="479"/>
      <c r="H47" s="481" t="s">
        <v>2456</v>
      </c>
    </row>
    <row r="48" spans="1:8" ht="38.25">
      <c r="A48" s="437" t="s">
        <v>2455</v>
      </c>
      <c r="B48" s="493" t="s">
        <v>2601</v>
      </c>
      <c r="C48" s="489" t="s">
        <v>2453</v>
      </c>
      <c r="D48" s="478" t="s">
        <v>2452</v>
      </c>
      <c r="E48" s="479"/>
      <c r="F48" s="480" t="s">
        <v>2562</v>
      </c>
      <c r="G48" s="479"/>
      <c r="H48" s="481" t="s">
        <v>2451</v>
      </c>
    </row>
    <row r="49" spans="1:8" ht="15.75">
      <c r="A49" s="495"/>
      <c r="B49" s="496"/>
      <c r="C49" s="497"/>
      <c r="D49" s="498"/>
      <c r="E49" s="499"/>
      <c r="F49" s="499"/>
      <c r="G49" s="499"/>
      <c r="H49" s="500"/>
    </row>
    <row r="50" spans="1:8" hidden="1">
      <c r="A50" s="501"/>
      <c r="B50" s="431"/>
      <c r="C50" s="435"/>
      <c r="D50" s="434"/>
      <c r="E50" s="428"/>
      <c r="F50" s="428"/>
      <c r="G50" s="428"/>
      <c r="H50" s="427"/>
    </row>
    <row r="51" spans="1:8" hidden="1">
      <c r="A51" s="501"/>
      <c r="B51" s="431"/>
      <c r="C51" s="435"/>
      <c r="D51" s="434"/>
      <c r="E51" s="428"/>
      <c r="F51" s="428"/>
      <c r="G51" s="428"/>
      <c r="H51" s="427"/>
    </row>
    <row r="52" spans="1:8" hidden="1">
      <c r="A52" s="501"/>
      <c r="B52" s="431"/>
      <c r="C52" s="435"/>
      <c r="D52" s="434"/>
      <c r="E52" s="428"/>
      <c r="F52" s="502" t="s">
        <v>2602</v>
      </c>
      <c r="G52" s="428"/>
      <c r="H52" s="427"/>
    </row>
    <row r="53" spans="1:8" ht="30" hidden="1">
      <c r="A53" s="501"/>
      <c r="B53" s="431"/>
      <c r="C53" s="435"/>
      <c r="D53" s="434"/>
      <c r="E53" s="88" t="s">
        <v>2603</v>
      </c>
      <c r="F53" s="502" t="s">
        <v>2585</v>
      </c>
      <c r="G53" s="428"/>
      <c r="H53" s="427"/>
    </row>
    <row r="54" spans="1:8" ht="15" hidden="1">
      <c r="A54" s="501"/>
      <c r="B54" s="431"/>
      <c r="C54" s="435"/>
      <c r="D54" s="434"/>
      <c r="E54" s="88" t="s">
        <v>2558</v>
      </c>
      <c r="F54" s="503" t="s">
        <v>2562</v>
      </c>
      <c r="G54" s="428"/>
      <c r="H54" s="427"/>
    </row>
    <row r="55" spans="1:8" ht="51" hidden="1">
      <c r="A55" s="501"/>
      <c r="B55" s="431"/>
      <c r="C55" s="435"/>
      <c r="D55" s="434"/>
      <c r="E55" s="88" t="s">
        <v>2604</v>
      </c>
      <c r="F55" s="502" t="s">
        <v>2561</v>
      </c>
      <c r="G55" s="428"/>
      <c r="H55" s="427"/>
    </row>
    <row r="56" spans="1:8" ht="25.5" hidden="1">
      <c r="A56" s="501"/>
      <c r="B56" s="431"/>
      <c r="C56" s="435"/>
      <c r="D56" s="434"/>
      <c r="E56" s="88" t="s">
        <v>1901</v>
      </c>
      <c r="F56" s="503" t="s">
        <v>2563</v>
      </c>
      <c r="G56" s="428"/>
      <c r="H56" s="427"/>
    </row>
    <row r="57" spans="1:8" hidden="1">
      <c r="A57" s="501"/>
      <c r="B57" s="431"/>
      <c r="C57" s="435"/>
      <c r="D57" s="434"/>
      <c r="E57" s="428"/>
      <c r="F57" s="428"/>
      <c r="G57" s="428"/>
      <c r="H57" s="427"/>
    </row>
    <row r="58" spans="1:8">
      <c r="A58" s="501"/>
      <c r="B58" s="431"/>
      <c r="C58" s="435"/>
      <c r="D58" s="434"/>
      <c r="E58" s="428"/>
      <c r="F58" s="428"/>
      <c r="G58" s="428"/>
      <c r="H58" s="427"/>
    </row>
    <row r="59" spans="1:8">
      <c r="A59" s="501"/>
      <c r="B59" s="431"/>
      <c r="C59" s="435"/>
      <c r="D59" s="434"/>
      <c r="E59" s="428"/>
      <c r="F59" s="428"/>
      <c r="G59" s="428"/>
      <c r="H59" s="427"/>
    </row>
    <row r="60" spans="1:8">
      <c r="A60" s="501"/>
      <c r="B60" s="431"/>
      <c r="C60" s="435"/>
      <c r="D60" s="434"/>
      <c r="E60" s="428"/>
      <c r="F60" s="428"/>
      <c r="G60" s="428"/>
      <c r="H60" s="427"/>
    </row>
    <row r="61" spans="1:8">
      <c r="A61" s="501"/>
      <c r="B61" s="431"/>
      <c r="C61" s="435"/>
      <c r="D61" s="434"/>
      <c r="E61" s="428"/>
      <c r="F61" s="428"/>
      <c r="G61" s="428"/>
      <c r="H61" s="427"/>
    </row>
    <row r="62" spans="1:8">
      <c r="A62" s="501"/>
      <c r="B62" s="431"/>
      <c r="C62" s="435"/>
      <c r="D62" s="434"/>
      <c r="E62" s="428"/>
      <c r="F62" s="428"/>
      <c r="G62" s="428"/>
      <c r="H62" s="427"/>
    </row>
    <row r="63" spans="1:8">
      <c r="A63" s="501"/>
      <c r="B63" s="431"/>
      <c r="C63" s="435"/>
      <c r="D63" s="434"/>
      <c r="E63" s="428"/>
      <c r="F63" s="428"/>
      <c r="G63" s="428"/>
      <c r="H63" s="427"/>
    </row>
    <row r="64" spans="1:8">
      <c r="A64" s="436"/>
      <c r="B64" s="431"/>
      <c r="C64" s="435"/>
      <c r="D64" s="434"/>
      <c r="E64" s="428"/>
      <c r="F64" s="428"/>
      <c r="G64" s="428"/>
      <c r="H64" s="427"/>
    </row>
    <row r="65" spans="1:8">
      <c r="A65" s="436"/>
      <c r="B65" s="431"/>
      <c r="C65" s="435"/>
      <c r="D65" s="434"/>
      <c r="E65" s="428"/>
      <c r="F65" s="428"/>
      <c r="G65" s="428"/>
      <c r="H65" s="427"/>
    </row>
    <row r="66" spans="1:8">
      <c r="A66" s="436"/>
      <c r="B66" s="431"/>
      <c r="C66" s="435"/>
      <c r="D66" s="434"/>
      <c r="E66" s="428"/>
      <c r="F66" s="428"/>
      <c r="G66" s="428"/>
      <c r="H66" s="427"/>
    </row>
    <row r="67" spans="1:8">
      <c r="A67" s="436"/>
      <c r="B67" s="431"/>
      <c r="C67" s="435"/>
      <c r="D67" s="434"/>
      <c r="E67" s="428"/>
      <c r="F67" s="428"/>
      <c r="G67" s="428"/>
      <c r="H67" s="427"/>
    </row>
    <row r="68" spans="1:8">
      <c r="A68" s="436"/>
      <c r="B68" s="431"/>
      <c r="C68" s="435"/>
      <c r="D68" s="434"/>
      <c r="E68" s="428"/>
      <c r="F68" s="428"/>
      <c r="G68" s="428"/>
      <c r="H68" s="427"/>
    </row>
    <row r="69" spans="1:8">
      <c r="A69" s="436"/>
      <c r="B69" s="431"/>
      <c r="C69" s="435"/>
      <c r="D69" s="434"/>
      <c r="E69" s="428"/>
      <c r="F69" s="428"/>
      <c r="G69" s="428"/>
      <c r="H69" s="427"/>
    </row>
    <row r="70" spans="1:8">
      <c r="A70" s="436"/>
      <c r="B70" s="431"/>
      <c r="C70" s="435"/>
      <c r="D70" s="434"/>
      <c r="E70" s="428"/>
      <c r="F70" s="428"/>
      <c r="G70" s="428"/>
      <c r="H70" s="427"/>
    </row>
    <row r="71" spans="1:8">
      <c r="A71" s="436"/>
      <c r="B71" s="431"/>
      <c r="C71" s="435"/>
      <c r="D71" s="434"/>
      <c r="E71" s="428"/>
      <c r="F71" s="428"/>
      <c r="G71" s="428"/>
      <c r="H71" s="427"/>
    </row>
    <row r="72" spans="1:8">
      <c r="A72" s="436"/>
      <c r="B72" s="431"/>
      <c r="C72" s="435"/>
      <c r="D72" s="434"/>
      <c r="E72" s="428"/>
      <c r="F72" s="428"/>
      <c r="G72" s="428"/>
      <c r="H72" s="427"/>
    </row>
    <row r="73" spans="1:8">
      <c r="A73" s="436"/>
      <c r="B73" s="431"/>
      <c r="C73" s="435"/>
      <c r="D73" s="434"/>
      <c r="E73" s="428"/>
      <c r="F73" s="428"/>
      <c r="G73" s="428"/>
      <c r="H73" s="427"/>
    </row>
    <row r="74" spans="1:8">
      <c r="A74" s="436"/>
      <c r="B74" s="431"/>
      <c r="C74" s="435"/>
      <c r="D74" s="434"/>
      <c r="E74" s="428"/>
      <c r="F74" s="428"/>
      <c r="G74" s="428"/>
      <c r="H74" s="427"/>
    </row>
    <row r="75" spans="1:8">
      <c r="A75" s="436"/>
      <c r="B75" s="431"/>
      <c r="C75" s="435"/>
      <c r="D75" s="434"/>
      <c r="E75" s="428"/>
      <c r="F75" s="428"/>
      <c r="G75" s="428"/>
      <c r="H75" s="427"/>
    </row>
    <row r="76" spans="1:8">
      <c r="A76" s="436"/>
      <c r="B76" s="431"/>
      <c r="C76" s="435"/>
      <c r="D76" s="434"/>
      <c r="E76" s="428"/>
      <c r="F76" s="428"/>
      <c r="G76" s="428"/>
      <c r="H76" s="427"/>
    </row>
    <row r="77" spans="1:8">
      <c r="A77" s="436"/>
      <c r="B77" s="431"/>
      <c r="C77" s="435"/>
      <c r="D77" s="434"/>
      <c r="E77" s="428"/>
      <c r="F77" s="428"/>
      <c r="G77" s="428"/>
      <c r="H77" s="427"/>
    </row>
    <row r="78" spans="1:8">
      <c r="A78" s="436"/>
      <c r="B78" s="431"/>
      <c r="C78" s="435"/>
      <c r="D78" s="434"/>
      <c r="E78" s="428"/>
      <c r="F78" s="428"/>
      <c r="G78" s="428"/>
      <c r="H78" s="427"/>
    </row>
    <row r="79" spans="1:8">
      <c r="A79" s="436"/>
      <c r="B79" s="431"/>
      <c r="C79" s="435"/>
      <c r="D79" s="434"/>
      <c r="E79" s="428"/>
      <c r="F79" s="428"/>
      <c r="G79" s="428"/>
      <c r="H79" s="427"/>
    </row>
    <row r="80" spans="1:8">
      <c r="A80" s="436"/>
      <c r="B80" s="431"/>
      <c r="C80" s="435"/>
      <c r="D80" s="434"/>
      <c r="E80" s="428"/>
      <c r="F80" s="428"/>
      <c r="G80" s="428"/>
      <c r="H80" s="427"/>
    </row>
    <row r="81" spans="1:8">
      <c r="A81" s="436"/>
      <c r="B81" s="431"/>
      <c r="C81" s="435"/>
      <c r="D81" s="434"/>
      <c r="E81" s="428"/>
      <c r="F81" s="428"/>
      <c r="G81" s="428"/>
      <c r="H81" s="427"/>
    </row>
    <row r="82" spans="1:8">
      <c r="A82" s="436"/>
      <c r="B82" s="431"/>
      <c r="C82" s="435"/>
      <c r="D82" s="434"/>
      <c r="E82" s="428"/>
      <c r="F82" s="428"/>
      <c r="G82" s="428"/>
      <c r="H82" s="427"/>
    </row>
    <row r="83" spans="1:8">
      <c r="A83" s="436"/>
      <c r="B83" s="431"/>
      <c r="C83" s="435"/>
      <c r="D83" s="434"/>
      <c r="E83" s="428"/>
      <c r="F83" s="428"/>
      <c r="G83" s="428"/>
      <c r="H83" s="427"/>
    </row>
  </sheetData>
  <sheetProtection algorithmName="SHA-512" hashValue="8TKGIERk4RT7w0VvQqiyxKP1K8m5YFCbyjDVwHGrUbAa+GbF7wbxdfaR6vE8/7HGHvP7UPdjZOY19sAn7hDRbg==" saltValue="IRUmTstYXMFZIRAjEZ7SYw==" spinCount="100000" sheet="1" objects="1" scenarios="1"/>
  <mergeCells count="2">
    <mergeCell ref="B3:H3"/>
    <mergeCell ref="B4:H4"/>
  </mergeCells>
  <dataValidations count="2">
    <dataValidation type="list" allowBlank="1" showInputMessage="1" showErrorMessage="1" sqref="E7:E48">
      <formula1>$E$54:$E$56</formula1>
    </dataValidation>
    <dataValidation type="list" allowBlank="1" showInputMessage="1" showErrorMessage="1" sqref="F7:F48">
      <formula1>$F$53:$F$56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portrait" r:id="rId1"/>
  <headerFooter>
    <oddFooter>&amp;L&amp;"+,Regular"&amp;10&amp;D&amp;C&amp;"+,Regular"&amp;10GABINETE DE PROGRAMAS DE APOIO À HABITAÇÃO&amp;R&amp;"Calibri Light,Regular"&amp;10&amp;P/&amp;N</oddFooter>
  </headerFooter>
  <rowBreaks count="1" manualBreakCount="1">
    <brk id="32" min="1" max="7" man="1"/>
  </rowBreaks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'C:\IHRU\PRR\[1D_RequisitosLegais_2021 11 07.xlsx]Aux'!#REF!</xm:f>
          </x14:formula1>
          <xm:sqref>E49:G49 G7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2"/>
  <sheetViews>
    <sheetView zoomScale="80" zoomScaleNormal="80" workbookViewId="0">
      <pane ySplit="1" topLeftCell="A140" activePane="bottomLeft" state="frozen"/>
      <selection activeCell="E22" sqref="E22:E23"/>
      <selection pane="bottomLeft" activeCell="E22" sqref="E22:E23"/>
    </sheetView>
  </sheetViews>
  <sheetFormatPr defaultColWidth="9.140625" defaultRowHeight="15.75"/>
  <cols>
    <col min="1" max="1" width="18.140625" style="97" bestFit="1" customWidth="1"/>
    <col min="2" max="2" width="19.140625" style="98" bestFit="1" customWidth="1"/>
    <col min="3" max="3" width="19.140625" style="97" bestFit="1" customWidth="1"/>
    <col min="4" max="4" width="25" style="97" bestFit="1" customWidth="1"/>
    <col min="5" max="5" width="19.28515625" style="99" bestFit="1" customWidth="1"/>
    <col min="6" max="6" width="25" style="99" bestFit="1" customWidth="1"/>
    <col min="7" max="7" width="20.42578125" style="99" bestFit="1" customWidth="1"/>
    <col min="8" max="8" width="25" style="100" bestFit="1" customWidth="1"/>
    <col min="9" max="9" width="20.42578125" style="100" bestFit="1" customWidth="1"/>
    <col min="10" max="10" width="25" style="100" bestFit="1" customWidth="1"/>
    <col min="11" max="11" width="21" style="100" bestFit="1" customWidth="1"/>
    <col min="12" max="12" width="24.85546875" style="100" bestFit="1" customWidth="1"/>
    <col min="13" max="13" width="21" style="100" bestFit="1" customWidth="1"/>
    <col min="14" max="14" width="14.28515625" style="88" bestFit="1" customWidth="1"/>
    <col min="15" max="15" width="13.85546875" style="88" bestFit="1" customWidth="1"/>
    <col min="16" max="16" width="20.7109375" style="88" bestFit="1" customWidth="1"/>
    <col min="17" max="17" width="20.85546875" style="88" bestFit="1" customWidth="1"/>
    <col min="18" max="18" width="2.5703125" style="88" customWidth="1"/>
    <col min="19" max="19" width="24.85546875" style="94" bestFit="1" customWidth="1"/>
    <col min="20" max="20" width="15.28515625" style="94" bestFit="1" customWidth="1"/>
    <col min="21" max="21" width="1.85546875" style="94" customWidth="1"/>
    <col min="22" max="22" width="25" style="94" bestFit="1" customWidth="1"/>
    <col min="23" max="23" width="19" style="94" bestFit="1" customWidth="1"/>
    <col min="24" max="24" width="3.5703125" style="94" customWidth="1"/>
    <col min="25" max="25" width="25" style="94" bestFit="1" customWidth="1"/>
    <col min="26" max="26" width="18.7109375" style="94" bestFit="1" customWidth="1"/>
    <col min="27" max="27" width="3.5703125" style="94" customWidth="1"/>
    <col min="28" max="28" width="24.85546875" style="94" bestFit="1" customWidth="1"/>
    <col min="29" max="29" width="21.7109375" style="94" bestFit="1" customWidth="1"/>
    <col min="30" max="30" width="3.5703125" style="94" customWidth="1"/>
    <col min="31" max="31" width="25" style="94" bestFit="1" customWidth="1"/>
    <col min="32" max="32" width="18.7109375" style="94" bestFit="1" customWidth="1"/>
    <col min="33" max="33" width="3.5703125" style="88" customWidth="1"/>
    <col min="34" max="16384" width="9.140625" style="88"/>
  </cols>
  <sheetData>
    <row r="1" spans="1:32" s="87" customFormat="1">
      <c r="A1" s="96" t="s">
        <v>0</v>
      </c>
      <c r="B1" s="77" t="s">
        <v>1866</v>
      </c>
      <c r="C1" s="77" t="s">
        <v>1867</v>
      </c>
      <c r="D1" s="104" t="s">
        <v>15</v>
      </c>
      <c r="E1" s="105" t="s">
        <v>1863</v>
      </c>
      <c r="F1" s="106" t="s">
        <v>1864</v>
      </c>
      <c r="G1" s="95" t="s">
        <v>1865</v>
      </c>
      <c r="H1" s="106" t="s">
        <v>1868</v>
      </c>
      <c r="I1" s="95" t="s">
        <v>1869</v>
      </c>
      <c r="J1" s="107" t="s">
        <v>1870</v>
      </c>
      <c r="K1" s="108" t="s">
        <v>1871</v>
      </c>
      <c r="L1" s="107" t="s">
        <v>1872</v>
      </c>
      <c r="M1" s="108" t="s">
        <v>1873</v>
      </c>
      <c r="N1" s="77" t="s">
        <v>1837</v>
      </c>
      <c r="O1" s="77" t="s">
        <v>1838</v>
      </c>
      <c r="P1" s="77" t="s">
        <v>1882</v>
      </c>
      <c r="Q1" s="77" t="s">
        <v>1883</v>
      </c>
      <c r="S1" s="94" t="s">
        <v>1826</v>
      </c>
      <c r="T1" s="94" t="s">
        <v>1827</v>
      </c>
      <c r="U1" s="94"/>
      <c r="V1" s="94" t="s">
        <v>1828</v>
      </c>
      <c r="W1" s="94" t="s">
        <v>1829</v>
      </c>
      <c r="X1" s="94"/>
      <c r="Y1" s="94" t="s">
        <v>1830</v>
      </c>
      <c r="Z1" s="93" t="s">
        <v>1831</v>
      </c>
      <c r="AA1" s="94"/>
      <c r="AB1" s="94" t="s">
        <v>1832</v>
      </c>
      <c r="AC1" s="94" t="s">
        <v>1834</v>
      </c>
      <c r="AD1" s="94"/>
      <c r="AE1" s="94" t="s">
        <v>1833</v>
      </c>
      <c r="AF1" s="93" t="s">
        <v>1835</v>
      </c>
    </row>
    <row r="2" spans="1:32" ht="18.75">
      <c r="A2" s="78" t="s">
        <v>16</v>
      </c>
      <c r="B2" s="14" t="s">
        <v>853</v>
      </c>
      <c r="C2" s="94" t="s">
        <v>556</v>
      </c>
      <c r="D2" s="92" t="s">
        <v>17</v>
      </c>
      <c r="E2" s="109" t="str">
        <f>VLOOKUP(Table1432[[#This Row],[NUTS I]],Table1533[],2,FALSE)</f>
        <v>1</v>
      </c>
      <c r="F2" s="116" t="s">
        <v>18</v>
      </c>
      <c r="G2" s="109" t="str">
        <f>VLOOKUP(Table1432[[#This Row],[NUTS II 2011]],Table1634[],2,FALSE)</f>
        <v>16</v>
      </c>
      <c r="H2" s="92" t="s">
        <v>18</v>
      </c>
      <c r="I2" s="109" t="str">
        <f>VLOOKUP(Table1432[[#This Row],[NUTS II 2013]],Table162436[],2,FALSE)</f>
        <v>16</v>
      </c>
      <c r="J2" s="116" t="s">
        <v>19</v>
      </c>
      <c r="K2" s="109" t="str">
        <f>VLOOKUP(Table1432[[#This Row],[NUTS III 2011]],Table1735[],2,FALSE)</f>
        <v>16C</v>
      </c>
      <c r="L2" s="92" t="s">
        <v>19</v>
      </c>
      <c r="M2" s="109" t="str">
        <f>VLOOKUP(Table1432[[#This Row],[NUTS III 2013]],Table172537[],2,FALSE)</f>
        <v>16I</v>
      </c>
      <c r="N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2" s="117">
        <v>4</v>
      </c>
      <c r="Q2" s="114">
        <v>15</v>
      </c>
      <c r="S2" s="94" t="s">
        <v>17</v>
      </c>
      <c r="T2" s="94" t="s">
        <v>362</v>
      </c>
      <c r="V2" s="103" t="s">
        <v>25</v>
      </c>
      <c r="W2" s="103" t="s">
        <v>507</v>
      </c>
      <c r="Y2" s="103" t="s">
        <v>26</v>
      </c>
      <c r="Z2" s="101" t="s">
        <v>800</v>
      </c>
      <c r="AB2" s="94" t="s">
        <v>1</v>
      </c>
      <c r="AC2" s="94" t="s">
        <v>363</v>
      </c>
      <c r="AE2" s="94" t="s">
        <v>26</v>
      </c>
      <c r="AF2" s="94" t="s">
        <v>459</v>
      </c>
    </row>
    <row r="3" spans="1:32" ht="18.75">
      <c r="A3" s="79" t="s">
        <v>20</v>
      </c>
      <c r="B3" s="14" t="s">
        <v>962</v>
      </c>
      <c r="C3" s="94" t="s">
        <v>621</v>
      </c>
      <c r="D3" s="92" t="s">
        <v>17</v>
      </c>
      <c r="E3" s="109" t="str">
        <f>VLOOKUP(Table1432[[#This Row],[NUTS I]],Table1533[],2,FALSE)</f>
        <v>1</v>
      </c>
      <c r="F3" s="116" t="s">
        <v>18</v>
      </c>
      <c r="G3" s="109" t="str">
        <f>VLOOKUP(Table1432[[#This Row],[NUTS II 2011]],Table1634[],2,FALSE)</f>
        <v>16</v>
      </c>
      <c r="H3" s="92" t="s">
        <v>18</v>
      </c>
      <c r="I3" s="109" t="str">
        <f>VLOOKUP(Table1432[[#This Row],[NUTS II 2013]],Table162436[],2,FALSE)</f>
        <v>16</v>
      </c>
      <c r="J3" s="116" t="s">
        <v>964</v>
      </c>
      <c r="K3" s="109" t="str">
        <f>VLOOKUP(Table1432[[#This Row],[NUTS III 2011]],Table1735[],2,FALSE)</f>
        <v>161</v>
      </c>
      <c r="L3" s="92" t="s">
        <v>21</v>
      </c>
      <c r="M3" s="109" t="str">
        <f>VLOOKUP(Table1432[[#This Row],[NUTS III 2013]],Table172537[],2,FALSE)</f>
        <v>16D</v>
      </c>
      <c r="N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3" s="117">
        <v>0</v>
      </c>
      <c r="Q3" s="115">
        <v>0</v>
      </c>
      <c r="S3" s="94" t="s">
        <v>64</v>
      </c>
      <c r="T3" s="94" t="s">
        <v>426</v>
      </c>
      <c r="V3" s="103" t="s">
        <v>29</v>
      </c>
      <c r="W3" s="103" t="s">
        <v>444</v>
      </c>
      <c r="Y3" s="103" t="s">
        <v>31</v>
      </c>
      <c r="Z3" s="101" t="s">
        <v>506</v>
      </c>
      <c r="AB3" s="94" t="s">
        <v>18</v>
      </c>
      <c r="AC3" s="94" t="s">
        <v>636</v>
      </c>
      <c r="AE3" s="94" t="s">
        <v>31</v>
      </c>
      <c r="AF3" s="94" t="s">
        <v>506</v>
      </c>
    </row>
    <row r="4" spans="1:32" ht="18.75">
      <c r="A4" s="79" t="s">
        <v>22</v>
      </c>
      <c r="B4" s="14" t="s">
        <v>915</v>
      </c>
      <c r="C4" s="94" t="s">
        <v>578</v>
      </c>
      <c r="D4" s="92" t="s">
        <v>17</v>
      </c>
      <c r="E4" s="109" t="str">
        <f>VLOOKUP(Table1432[[#This Row],[NUTS I]],Table1533[],2,FALSE)</f>
        <v>1</v>
      </c>
      <c r="F4" s="116" t="s">
        <v>18</v>
      </c>
      <c r="G4" s="109" t="str">
        <f>VLOOKUP(Table1432[[#This Row],[NUTS II 2011]],Table1634[],2,FALSE)</f>
        <v>16</v>
      </c>
      <c r="H4" s="92" t="s">
        <v>18</v>
      </c>
      <c r="I4" s="109" t="str">
        <f>VLOOKUP(Table1432[[#This Row],[NUTS II 2013]],Table162436[],2,FALSE)</f>
        <v>16</v>
      </c>
      <c r="J4" s="116" t="s">
        <v>917</v>
      </c>
      <c r="K4" s="109" t="str">
        <f>VLOOKUP(Table1432[[#This Row],[NUTS III 2011]],Table1735[],2,FALSE)</f>
        <v>165</v>
      </c>
      <c r="L4" s="93" t="s">
        <v>23</v>
      </c>
      <c r="M4" s="109" t="str">
        <f>VLOOKUP(Table1432[[#This Row],[NUTS III 2013]],Table172537[],2,FALSE)</f>
        <v>16G</v>
      </c>
      <c r="N4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4" s="117">
        <v>1</v>
      </c>
      <c r="Q4" s="114">
        <v>1</v>
      </c>
      <c r="S4" s="94" t="s">
        <v>99</v>
      </c>
      <c r="T4" s="94" t="s">
        <v>404</v>
      </c>
      <c r="V4" s="103" t="s">
        <v>18</v>
      </c>
      <c r="W4" s="103" t="s">
        <v>636</v>
      </c>
      <c r="Y4" s="103" t="s">
        <v>29</v>
      </c>
      <c r="Z4" s="101">
        <v>150</v>
      </c>
      <c r="AB4" s="94" t="s">
        <v>36</v>
      </c>
      <c r="AC4" s="94" t="s">
        <v>527</v>
      </c>
      <c r="AE4" s="94" t="s">
        <v>29</v>
      </c>
      <c r="AF4" s="94">
        <v>150</v>
      </c>
    </row>
    <row r="5" spans="1:32" ht="18.75">
      <c r="A5" s="79" t="s">
        <v>24</v>
      </c>
      <c r="B5" s="14" t="s">
        <v>799</v>
      </c>
      <c r="C5" s="94" t="s">
        <v>458</v>
      </c>
      <c r="D5" s="92" t="s">
        <v>17</v>
      </c>
      <c r="E5" s="109" t="str">
        <f>VLOOKUP(Table1432[[#This Row],[NUTS I]],Table1533[],2,FALSE)</f>
        <v>1</v>
      </c>
      <c r="F5" s="116" t="s">
        <v>25</v>
      </c>
      <c r="G5" s="109" t="str">
        <f>VLOOKUP(Table1432[[#This Row],[NUTS II 2011]],Table1634[],2,FALSE)</f>
        <v>18</v>
      </c>
      <c r="H5" s="93" t="s">
        <v>25</v>
      </c>
      <c r="I5" s="109" t="str">
        <f>VLOOKUP(Table1432[[#This Row],[NUTS II 2013]],Table162436[],2,FALSE)</f>
        <v>18</v>
      </c>
      <c r="J5" s="116" t="s">
        <v>26</v>
      </c>
      <c r="K5" s="109" t="str">
        <f>VLOOKUP(Table1432[[#This Row],[NUTS III 2011]],Table1735[],2,FALSE)</f>
        <v>183</v>
      </c>
      <c r="L5" s="92" t="s">
        <v>26</v>
      </c>
      <c r="M5" s="109" t="str">
        <f>VLOOKUP(Table1432[[#This Row],[NUTS III 2013]],Table172537[],2,FALSE)</f>
        <v>187</v>
      </c>
      <c r="N5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5" s="117">
        <v>0</v>
      </c>
      <c r="Q5" s="115">
        <v>0</v>
      </c>
      <c r="S5" s="94" t="s">
        <v>6</v>
      </c>
      <c r="T5" s="94">
        <f>SUBTOTAL(103,Table1533[CodNUTI])</f>
        <v>3</v>
      </c>
      <c r="V5" s="103" t="s">
        <v>167</v>
      </c>
      <c r="W5" s="103" t="s">
        <v>527</v>
      </c>
      <c r="Y5" s="103" t="s">
        <v>53</v>
      </c>
      <c r="Z5" s="101" t="s">
        <v>816</v>
      </c>
      <c r="AB5" s="94" t="s">
        <v>25</v>
      </c>
      <c r="AC5" s="94" t="s">
        <v>507</v>
      </c>
      <c r="AE5" s="94" t="s">
        <v>53</v>
      </c>
      <c r="AF5" s="94" t="s">
        <v>475</v>
      </c>
    </row>
    <row r="6" spans="1:32" ht="31.5">
      <c r="A6" s="78" t="s">
        <v>27</v>
      </c>
      <c r="B6" s="14" t="s">
        <v>961</v>
      </c>
      <c r="C6" s="94" t="s">
        <v>620</v>
      </c>
      <c r="D6" s="92" t="s">
        <v>17</v>
      </c>
      <c r="E6" s="109" t="str">
        <f>VLOOKUP(Table1432[[#This Row],[NUTS I]],Table1533[],2,FALSE)</f>
        <v>1</v>
      </c>
      <c r="F6" s="116" t="s">
        <v>18</v>
      </c>
      <c r="G6" s="109" t="str">
        <f>VLOOKUP(Table1432[[#This Row],[NUTS II 2011]],Table1634[],2,FALSE)</f>
        <v>16</v>
      </c>
      <c r="H6" s="92" t="s">
        <v>18</v>
      </c>
      <c r="I6" s="109" t="str">
        <f>VLOOKUP(Table1432[[#This Row],[NUTS II 2013]],Table162436[],2,FALSE)</f>
        <v>16</v>
      </c>
      <c r="J6" s="116" t="s">
        <v>964</v>
      </c>
      <c r="K6" s="109" t="str">
        <f>VLOOKUP(Table1432[[#This Row],[NUTS III 2011]],Table1735[],2,FALSE)</f>
        <v>161</v>
      </c>
      <c r="L6" s="92" t="s">
        <v>21</v>
      </c>
      <c r="M6" s="109" t="str">
        <f>VLOOKUP(Table1432[[#This Row],[NUTS III 2013]],Table172537[],2,FALSE)</f>
        <v>16D</v>
      </c>
      <c r="N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3.86</v>
      </c>
      <c r="P6" s="117">
        <v>0</v>
      </c>
      <c r="Q6" s="114">
        <v>0</v>
      </c>
      <c r="V6" s="103" t="s">
        <v>1</v>
      </c>
      <c r="W6" s="103" t="s">
        <v>363</v>
      </c>
      <c r="Y6" s="103" t="s">
        <v>980</v>
      </c>
      <c r="Z6" s="101" t="s">
        <v>979</v>
      </c>
      <c r="AB6" s="94" t="s">
        <v>29</v>
      </c>
      <c r="AC6" s="94" t="s">
        <v>444</v>
      </c>
      <c r="AE6" s="94" t="s">
        <v>67</v>
      </c>
      <c r="AF6" s="94" t="s">
        <v>372</v>
      </c>
    </row>
    <row r="7" spans="1:32" ht="18.75">
      <c r="A7" s="79" t="s">
        <v>28</v>
      </c>
      <c r="B7" s="14" t="s">
        <v>760</v>
      </c>
      <c r="C7" s="94" t="s">
        <v>442</v>
      </c>
      <c r="D7" s="92" t="s">
        <v>17</v>
      </c>
      <c r="E7" s="109" t="str">
        <f>VLOOKUP(Table1432[[#This Row],[NUTS I]],Table1533[],2,FALSE)</f>
        <v>1</v>
      </c>
      <c r="F7" s="116" t="s">
        <v>29</v>
      </c>
      <c r="G7" s="109" t="str">
        <f>VLOOKUP(Table1432[[#This Row],[NUTS II 2011]],Table1634[],2,FALSE)</f>
        <v>15</v>
      </c>
      <c r="H7" s="93" t="s">
        <v>29</v>
      </c>
      <c r="I7" s="109" t="str">
        <f>VLOOKUP(Table1432[[#This Row],[NUTS II 2013]],Table162436[],2,FALSE)</f>
        <v>15</v>
      </c>
      <c r="J7" s="116" t="s">
        <v>29</v>
      </c>
      <c r="K7" s="109">
        <f>VLOOKUP(Table1432[[#This Row],[NUTS III 2011]],Table1735[],2,FALSE)</f>
        <v>150</v>
      </c>
      <c r="L7" s="92" t="s">
        <v>29</v>
      </c>
      <c r="M7" s="109">
        <f>VLOOKUP(Table1432[[#This Row],[NUTS III 2013]],Table172537[],2,FALSE)</f>
        <v>150</v>
      </c>
      <c r="N7" s="111">
        <f>IFERROR(VLOOKUP(Table1432[[#This Row],[CodINE Mun2013]],VRefAquis!B:H,2,FALSE),IFERROR(VLOOKUP(Table1432[[#This Row],[CodINE NUTIII 2013]],VRefAquis!B:H,2,FALSE),VLOOKUP(Table1432[[#This Row],[CodINE NUTII 2013]],VRefAquis!B:H,2,FALSE)))</f>
        <v>2189</v>
      </c>
      <c r="O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7.31</v>
      </c>
      <c r="P7" s="117">
        <v>19</v>
      </c>
      <c r="Q7" s="115">
        <v>87</v>
      </c>
      <c r="V7" s="103" t="s">
        <v>99</v>
      </c>
      <c r="W7" s="103" t="s">
        <v>403</v>
      </c>
      <c r="Y7" s="103" t="s">
        <v>94</v>
      </c>
      <c r="Z7" s="101" t="s">
        <v>1044</v>
      </c>
      <c r="AB7" s="94" t="s">
        <v>64</v>
      </c>
      <c r="AC7" s="94" t="s">
        <v>425</v>
      </c>
      <c r="AE7" s="94" t="s">
        <v>90</v>
      </c>
      <c r="AF7" s="94" t="s">
        <v>685</v>
      </c>
    </row>
    <row r="8" spans="1:32" ht="18.75">
      <c r="A8" s="79" t="s">
        <v>30</v>
      </c>
      <c r="B8" s="14" t="s">
        <v>820</v>
      </c>
      <c r="C8" s="94" t="s">
        <v>505</v>
      </c>
      <c r="D8" s="92" t="s">
        <v>17</v>
      </c>
      <c r="E8" s="109" t="str">
        <f>VLOOKUP(Table1432[[#This Row],[NUTS I]],Table1533[],2,FALSE)</f>
        <v>1</v>
      </c>
      <c r="F8" s="116" t="s">
        <v>25</v>
      </c>
      <c r="G8" s="109" t="str">
        <f>VLOOKUP(Table1432[[#This Row],[NUTS II 2011]],Table1634[],2,FALSE)</f>
        <v>18</v>
      </c>
      <c r="H8" s="93" t="s">
        <v>25</v>
      </c>
      <c r="I8" s="109" t="str">
        <f>VLOOKUP(Table1432[[#This Row],[NUTS II 2013]],Table162436[],2,FALSE)</f>
        <v>18</v>
      </c>
      <c r="J8" s="116" t="s">
        <v>31</v>
      </c>
      <c r="K8" s="109" t="str">
        <f>VLOOKUP(Table1432[[#This Row],[NUTS III 2011]],Table1735[],2,FALSE)</f>
        <v>181</v>
      </c>
      <c r="L8" s="92" t="s">
        <v>31</v>
      </c>
      <c r="M8" s="109" t="str">
        <f>VLOOKUP(Table1432[[#This Row],[NUTS III 2013]],Table172537[],2,FALSE)</f>
        <v>181</v>
      </c>
      <c r="N8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8" s="117">
        <v>4</v>
      </c>
      <c r="Q8" s="115">
        <v>4</v>
      </c>
      <c r="V8" s="103" t="s">
        <v>64</v>
      </c>
      <c r="W8" s="103" t="s">
        <v>425</v>
      </c>
      <c r="Y8" s="103" t="s">
        <v>44</v>
      </c>
      <c r="Z8" s="101" t="s">
        <v>785</v>
      </c>
      <c r="AB8" s="94" t="s">
        <v>99</v>
      </c>
      <c r="AC8" s="94" t="s">
        <v>403</v>
      </c>
      <c r="AE8" s="94" t="s">
        <v>36</v>
      </c>
      <c r="AF8" s="94" t="s">
        <v>526</v>
      </c>
    </row>
    <row r="9" spans="1:32" ht="18.75">
      <c r="A9" s="79" t="s">
        <v>32</v>
      </c>
      <c r="B9" s="14" t="s">
        <v>852</v>
      </c>
      <c r="C9" s="94" t="s">
        <v>555</v>
      </c>
      <c r="D9" s="92" t="s">
        <v>17</v>
      </c>
      <c r="E9" s="109" t="str">
        <f>VLOOKUP(Table1432[[#This Row],[NUTS I]],Table1533[],2,FALSE)</f>
        <v>1</v>
      </c>
      <c r="F9" s="116" t="s">
        <v>18</v>
      </c>
      <c r="G9" s="109" t="str">
        <f>VLOOKUP(Table1432[[#This Row],[NUTS II 2011]],Table1634[],2,FALSE)</f>
        <v>16</v>
      </c>
      <c r="H9" s="92" t="s">
        <v>18</v>
      </c>
      <c r="I9" s="109" t="str">
        <f>VLOOKUP(Table1432[[#This Row],[NUTS II 2013]],Table162436[],2,FALSE)</f>
        <v>16</v>
      </c>
      <c r="J9" s="116" t="s">
        <v>19</v>
      </c>
      <c r="K9" s="109" t="str">
        <f>VLOOKUP(Table1432[[#This Row],[NUTS III 2011]],Table1735[],2,FALSE)</f>
        <v>16C</v>
      </c>
      <c r="L9" s="92" t="s">
        <v>19</v>
      </c>
      <c r="M9" s="109" t="str">
        <f>VLOOKUP(Table1432[[#This Row],[NUTS III 2013]],Table172537[],2,FALSE)</f>
        <v>16I</v>
      </c>
      <c r="N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9" s="117">
        <v>3</v>
      </c>
      <c r="Q9" s="115">
        <v>3</v>
      </c>
      <c r="V9" s="94" t="s">
        <v>6</v>
      </c>
      <c r="W9" s="94">
        <f>SUBTOTAL(103,Table1634[CodNUTII 2011])</f>
        <v>7</v>
      </c>
      <c r="Y9" s="103" t="s">
        <v>950</v>
      </c>
      <c r="Z9" s="101" t="s">
        <v>949</v>
      </c>
      <c r="AB9" s="94" t="s">
        <v>6</v>
      </c>
      <c r="AC9" s="94">
        <f>SUBTOTAL(103,Table162436[CodNUTII 2013])</f>
        <v>7</v>
      </c>
      <c r="AE9" s="94" t="s">
        <v>72</v>
      </c>
      <c r="AF9" s="94" t="s">
        <v>703</v>
      </c>
    </row>
    <row r="10" spans="1:32" ht="18.75">
      <c r="A10" s="78" t="s">
        <v>33</v>
      </c>
      <c r="B10" s="14" t="s">
        <v>866</v>
      </c>
      <c r="C10" s="94" t="s">
        <v>634</v>
      </c>
      <c r="D10" s="92" t="s">
        <v>17</v>
      </c>
      <c r="E10" s="109" t="str">
        <f>VLOOKUP(Table1432[[#This Row],[NUTS I]],Table1533[],2,FALSE)</f>
        <v>1</v>
      </c>
      <c r="F10" s="116" t="s">
        <v>18</v>
      </c>
      <c r="G10" s="109" t="str">
        <f>VLOOKUP(Table1432[[#This Row],[NUTS II 2011]],Table1634[],2,FALSE)</f>
        <v>16</v>
      </c>
      <c r="H10" s="92" t="s">
        <v>18</v>
      </c>
      <c r="I10" s="109" t="str">
        <f>VLOOKUP(Table1432[[#This Row],[NUTS II 2013]],Table162436[],2,FALSE)</f>
        <v>16</v>
      </c>
      <c r="J10" s="116" t="s">
        <v>34</v>
      </c>
      <c r="K10" s="109" t="str">
        <f>VLOOKUP(Table1432[[#This Row],[NUTS III 2011]],Table1735[],2,FALSE)</f>
        <v>16B</v>
      </c>
      <c r="L10" s="93" t="s">
        <v>34</v>
      </c>
      <c r="M10" s="109" t="str">
        <f>VLOOKUP(Table1432[[#This Row],[NUTS III 2013]],Table172537[],2,FALSE)</f>
        <v>16B</v>
      </c>
      <c r="N1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0" s="117">
        <v>1</v>
      </c>
      <c r="Q10" s="114">
        <v>28</v>
      </c>
      <c r="Y10" s="103" t="s">
        <v>964</v>
      </c>
      <c r="Z10" s="101" t="s">
        <v>963</v>
      </c>
      <c r="AE10" s="94" t="s">
        <v>94</v>
      </c>
      <c r="AF10" s="94" t="s">
        <v>712</v>
      </c>
    </row>
    <row r="11" spans="1:32" ht="18.75">
      <c r="A11" s="79" t="s">
        <v>35</v>
      </c>
      <c r="B11" s="14" t="s">
        <v>830</v>
      </c>
      <c r="C11" s="94" t="s">
        <v>525</v>
      </c>
      <c r="D11" s="92" t="s">
        <v>17</v>
      </c>
      <c r="E11" s="109" t="str">
        <f>VLOOKUP(Table1432[[#This Row],[NUTS I]],Table1533[],2,FALSE)</f>
        <v>1</v>
      </c>
      <c r="F11" s="116" t="s">
        <v>167</v>
      </c>
      <c r="G11" s="109" t="str">
        <f>VLOOKUP(Table1432[[#This Row],[NUTS II 2011]],Table1634[],2,FALSE)</f>
        <v>17</v>
      </c>
      <c r="H11" s="93" t="s">
        <v>36</v>
      </c>
      <c r="I11" s="109" t="str">
        <f>VLOOKUP(Table1432[[#This Row],[NUTS II 2013]],Table162436[],2,FALSE)</f>
        <v>17</v>
      </c>
      <c r="J11" s="116" t="s">
        <v>832</v>
      </c>
      <c r="K11" s="109" t="str">
        <f>VLOOKUP(Table1432[[#This Row],[NUTS III 2011]],Table1735[],2,FALSE)</f>
        <v>172</v>
      </c>
      <c r="L11" s="92" t="s">
        <v>36</v>
      </c>
      <c r="M11" s="109" t="str">
        <f>VLOOKUP(Table1432[[#This Row],[NUTS III 2013]],Table172537[],2,FALSE)</f>
        <v>170</v>
      </c>
      <c r="N11" s="111">
        <f>IFERROR(VLOOKUP(Table1432[[#This Row],[CodINE Mun2013]],VRefAquis!B:H,2,FALSE),IFERROR(VLOOKUP(Table1432[[#This Row],[CodINE NUTIII 2013]],VRefAquis!B:H,2,FALSE),VLOOKUP(Table1432[[#This Row],[CodINE NUTII 2013]],VRefAquis!B:H,2,FALSE)))</f>
        <v>1735</v>
      </c>
      <c r="O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6.04</v>
      </c>
      <c r="P11" s="117">
        <v>5</v>
      </c>
      <c r="Q11" s="115">
        <v>56</v>
      </c>
      <c r="Y11" s="103" t="s">
        <v>888</v>
      </c>
      <c r="Z11" s="101" t="s">
        <v>887</v>
      </c>
      <c r="AE11" s="94" t="s">
        <v>44</v>
      </c>
      <c r="AF11" s="94" t="s">
        <v>785</v>
      </c>
    </row>
    <row r="12" spans="1:32" ht="18.75">
      <c r="A12" s="78" t="s">
        <v>37</v>
      </c>
      <c r="B12" s="14" t="s">
        <v>759</v>
      </c>
      <c r="C12" s="94">
        <v>1500802</v>
      </c>
      <c r="D12" s="92" t="s">
        <v>17</v>
      </c>
      <c r="E12" s="109" t="str">
        <f>VLOOKUP(Table1432[[#This Row],[NUTS I]],Table1533[],2,FALSE)</f>
        <v>1</v>
      </c>
      <c r="F12" s="116" t="s">
        <v>29</v>
      </c>
      <c r="G12" s="109" t="str">
        <f>VLOOKUP(Table1432[[#This Row],[NUTS II 2011]],Table1634[],2,FALSE)</f>
        <v>15</v>
      </c>
      <c r="H12" s="93" t="s">
        <v>29</v>
      </c>
      <c r="I12" s="109" t="str">
        <f>VLOOKUP(Table1432[[#This Row],[NUTS II 2013]],Table162436[],2,FALSE)</f>
        <v>15</v>
      </c>
      <c r="J12" s="116" t="s">
        <v>29</v>
      </c>
      <c r="K12" s="109">
        <f>VLOOKUP(Table1432[[#This Row],[NUTS III 2011]],Table1735[],2,FALSE)</f>
        <v>150</v>
      </c>
      <c r="L12" s="92" t="s">
        <v>29</v>
      </c>
      <c r="M12" s="109">
        <f>VLOOKUP(Table1432[[#This Row],[NUTS III 2013]],Table172537[],2,FALSE)</f>
        <v>150</v>
      </c>
      <c r="N12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2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2" s="117">
        <v>3</v>
      </c>
      <c r="Q12" s="114">
        <v>4</v>
      </c>
      <c r="Y12" s="103" t="s">
        <v>877</v>
      </c>
      <c r="Z12" s="101" t="s">
        <v>876</v>
      </c>
      <c r="AE12" s="94" t="s">
        <v>110</v>
      </c>
      <c r="AF12" s="94" t="s">
        <v>564</v>
      </c>
    </row>
    <row r="13" spans="1:32" ht="18.75">
      <c r="A13" s="79" t="s">
        <v>38</v>
      </c>
      <c r="B13" s="14" t="s">
        <v>860</v>
      </c>
      <c r="C13" s="94" t="s">
        <v>633</v>
      </c>
      <c r="D13" s="92" t="s">
        <v>17</v>
      </c>
      <c r="E13" s="109" t="str">
        <f>VLOOKUP(Table1432[[#This Row],[NUTS I]],Table1533[],2,FALSE)</f>
        <v>1</v>
      </c>
      <c r="F13" s="116" t="s">
        <v>18</v>
      </c>
      <c r="G13" s="109" t="str">
        <f>VLOOKUP(Table1432[[#This Row],[NUTS II 2011]],Table1634[],2,FALSE)</f>
        <v>16</v>
      </c>
      <c r="H13" s="92" t="s">
        <v>18</v>
      </c>
      <c r="I13" s="109" t="str">
        <f>VLOOKUP(Table1432[[#This Row],[NUTS II 2013]],Table162436[],2,FALSE)</f>
        <v>16</v>
      </c>
      <c r="J13" s="116" t="s">
        <v>34</v>
      </c>
      <c r="K13" s="109" t="str">
        <f>VLOOKUP(Table1432[[#This Row],[NUTS III 2011]],Table1735[],2,FALSE)</f>
        <v>16B</v>
      </c>
      <c r="L13" s="93" t="s">
        <v>34</v>
      </c>
      <c r="M13" s="109" t="str">
        <f>VLOOKUP(Table1432[[#This Row],[NUTS III 2013]],Table172537[],2,FALSE)</f>
        <v>16B</v>
      </c>
      <c r="N13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4.96</v>
      </c>
      <c r="P13" s="117">
        <v>19</v>
      </c>
      <c r="Q13" s="115">
        <v>22</v>
      </c>
      <c r="S13" s="101"/>
      <c r="T13" s="101"/>
      <c r="U13" s="102"/>
      <c r="V13" s="102"/>
      <c r="Y13" s="103" t="s">
        <v>61</v>
      </c>
      <c r="Z13" s="101" t="s">
        <v>365</v>
      </c>
      <c r="AE13" s="94" t="s">
        <v>47</v>
      </c>
      <c r="AF13" s="94" t="s">
        <v>543</v>
      </c>
    </row>
    <row r="14" spans="1:32" ht="18.75">
      <c r="A14" s="79" t="s">
        <v>39</v>
      </c>
      <c r="B14" s="14" t="s">
        <v>978</v>
      </c>
      <c r="C14" s="94" t="s">
        <v>645</v>
      </c>
      <c r="D14" s="92" t="s">
        <v>17</v>
      </c>
      <c r="E14" s="109" t="str">
        <f>VLOOKUP(Table1432[[#This Row],[NUTS I]],Table1533[],2,FALSE)</f>
        <v>1</v>
      </c>
      <c r="F14" s="116" t="s">
        <v>1</v>
      </c>
      <c r="G14" s="109" t="str">
        <f>VLOOKUP(Table1432[[#This Row],[NUTS II 2011]],Table1634[],2,FALSE)</f>
        <v>11</v>
      </c>
      <c r="H14" s="93" t="s">
        <v>1</v>
      </c>
      <c r="I14" s="109" t="str">
        <f>VLOOKUP(Table1432[[#This Row],[NUTS II 2013]],Table162436[],2,FALSE)</f>
        <v>11</v>
      </c>
      <c r="J14" s="116" t="s">
        <v>980</v>
      </c>
      <c r="K14" s="109" t="str">
        <f>VLOOKUP(Table1432[[#This Row],[NUTS III 2011]],Table1735[],2,FALSE)</f>
        <v>118</v>
      </c>
      <c r="L14" s="92" t="s">
        <v>40</v>
      </c>
      <c r="M14" s="109" t="str">
        <f>VLOOKUP(Table1432[[#This Row],[NUTS III 2013]],Table172537[],2,FALSE)</f>
        <v>11E</v>
      </c>
      <c r="N1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4" s="117">
        <v>6</v>
      </c>
      <c r="Q14" s="114">
        <v>7</v>
      </c>
      <c r="S14" s="101"/>
      <c r="T14" s="101"/>
      <c r="U14" s="102"/>
      <c r="V14" s="102"/>
      <c r="Y14" s="103" t="s">
        <v>871</v>
      </c>
      <c r="Z14" s="101" t="s">
        <v>870</v>
      </c>
      <c r="AE14" s="94" t="s">
        <v>61</v>
      </c>
      <c r="AF14" s="94" t="s">
        <v>365</v>
      </c>
    </row>
    <row r="15" spans="1:32" ht="18.75">
      <c r="A15" s="79" t="s">
        <v>2</v>
      </c>
      <c r="B15" s="14" t="s">
        <v>994</v>
      </c>
      <c r="C15" s="94" t="s">
        <v>665</v>
      </c>
      <c r="D15" s="92" t="s">
        <v>17</v>
      </c>
      <c r="E15" s="109" t="str">
        <f>VLOOKUP(Table1432[[#This Row],[NUTS I]],Table1533[],2,FALSE)</f>
        <v>1</v>
      </c>
      <c r="F15" s="116" t="s">
        <v>1</v>
      </c>
      <c r="G15" s="109" t="str">
        <f>VLOOKUP(Table1432[[#This Row],[NUTS II 2011]],Table1634[],2,FALSE)</f>
        <v>11</v>
      </c>
      <c r="H15" s="93" t="s">
        <v>1</v>
      </c>
      <c r="I15" s="109" t="str">
        <f>VLOOKUP(Table1432[[#This Row],[NUTS II 2013]],Table162436[],2,FALSE)</f>
        <v>11</v>
      </c>
      <c r="J15" s="116" t="s">
        <v>41</v>
      </c>
      <c r="K15" s="109" t="str">
        <f>VLOOKUP(Table1432[[#This Row],[NUTS III 2011]],Table1735[],2,FALSE)</f>
        <v>117</v>
      </c>
      <c r="L15" s="92" t="s">
        <v>41</v>
      </c>
      <c r="M15" s="109" t="str">
        <f>VLOOKUP(Table1432[[#This Row],[NUTS III 2013]],Table172537[],2,FALSE)</f>
        <v>11D</v>
      </c>
      <c r="N1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5" s="117">
        <v>5</v>
      </c>
      <c r="Q15" s="115">
        <v>5</v>
      </c>
      <c r="S15" s="101"/>
      <c r="T15" s="101"/>
      <c r="U15" s="102"/>
      <c r="V15" s="102"/>
      <c r="Y15" s="103" t="s">
        <v>917</v>
      </c>
      <c r="Z15" s="101" t="s">
        <v>916</v>
      </c>
      <c r="AE15" s="94" t="s">
        <v>41</v>
      </c>
      <c r="AF15" s="94" t="s">
        <v>666</v>
      </c>
    </row>
    <row r="16" spans="1:32" ht="18.75">
      <c r="A16" s="79" t="s">
        <v>42</v>
      </c>
      <c r="B16" s="14" t="s">
        <v>758</v>
      </c>
      <c r="C16" s="94" t="s">
        <v>440</v>
      </c>
      <c r="D16" s="92" t="s">
        <v>17</v>
      </c>
      <c r="E16" s="109" t="str">
        <f>VLOOKUP(Table1432[[#This Row],[NUTS I]],Table1533[],2,FALSE)</f>
        <v>1</v>
      </c>
      <c r="F16" s="116" t="s">
        <v>29</v>
      </c>
      <c r="G16" s="109" t="str">
        <f>VLOOKUP(Table1432[[#This Row],[NUTS II 2011]],Table1634[],2,FALSE)</f>
        <v>15</v>
      </c>
      <c r="H16" s="93" t="s">
        <v>29</v>
      </c>
      <c r="I16" s="109" t="str">
        <f>VLOOKUP(Table1432[[#This Row],[NUTS II 2013]],Table162436[],2,FALSE)</f>
        <v>15</v>
      </c>
      <c r="J16" s="116" t="s">
        <v>29</v>
      </c>
      <c r="K16" s="109">
        <f>VLOOKUP(Table1432[[#This Row],[NUTS III 2011]],Table1735[],2,FALSE)</f>
        <v>150</v>
      </c>
      <c r="L16" s="92" t="s">
        <v>29</v>
      </c>
      <c r="M16" s="109">
        <f>VLOOKUP(Table1432[[#This Row],[NUTS III 2013]],Table172537[],2,FALSE)</f>
        <v>150</v>
      </c>
      <c r="N16" s="111">
        <f>IFERROR(VLOOKUP(Table1432[[#This Row],[CodINE Mun2013]],VRefAquis!B:H,2,FALSE),IFERROR(VLOOKUP(Table1432[[#This Row],[CodINE NUTIII 2013]],VRefAquis!B:H,2,FALSE),VLOOKUP(Table1432[[#This Row],[CodINE NUTII 2013]],VRefAquis!B:H,2,FALSE)))</f>
        <v>1600</v>
      </c>
      <c r="O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6.63</v>
      </c>
      <c r="P16" s="117">
        <v>0</v>
      </c>
      <c r="Q16" s="115">
        <v>0</v>
      </c>
      <c r="S16" s="101"/>
      <c r="T16" s="101"/>
      <c r="U16" s="102"/>
      <c r="V16" s="102"/>
      <c r="Y16" s="103" t="s">
        <v>41</v>
      </c>
      <c r="Z16" s="101" t="s">
        <v>1000</v>
      </c>
      <c r="AE16" s="94" t="s">
        <v>49</v>
      </c>
      <c r="AF16" s="94" t="s">
        <v>487</v>
      </c>
    </row>
    <row r="17" spans="1:32" ht="18.75">
      <c r="A17" s="79" t="s">
        <v>43</v>
      </c>
      <c r="B17" s="14" t="s">
        <v>784</v>
      </c>
      <c r="C17" s="94" t="s">
        <v>500</v>
      </c>
      <c r="D17" s="92" t="s">
        <v>17</v>
      </c>
      <c r="E17" s="109" t="str">
        <f>VLOOKUP(Table1432[[#This Row],[NUTS I]],Table1533[],2,FALSE)</f>
        <v>1</v>
      </c>
      <c r="F17" s="116" t="s">
        <v>25</v>
      </c>
      <c r="G17" s="109" t="str">
        <f>VLOOKUP(Table1432[[#This Row],[NUTS II 2011]],Table1634[],2,FALSE)</f>
        <v>18</v>
      </c>
      <c r="H17" s="93" t="s">
        <v>25</v>
      </c>
      <c r="I17" s="109" t="str">
        <f>VLOOKUP(Table1432[[#This Row],[NUTS II 2013]],Table162436[],2,FALSE)</f>
        <v>18</v>
      </c>
      <c r="J17" s="116" t="s">
        <v>44</v>
      </c>
      <c r="K17" s="109" t="str">
        <f>VLOOKUP(Table1432[[#This Row],[NUTS III 2011]],Table1735[],2,FALSE)</f>
        <v>184</v>
      </c>
      <c r="L17" s="92" t="s">
        <v>44</v>
      </c>
      <c r="M17" s="109" t="str">
        <f>VLOOKUP(Table1432[[#This Row],[NUTS III 2013]],Table172537[],2,FALSE)</f>
        <v>184</v>
      </c>
      <c r="N1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7" s="117">
        <v>0</v>
      </c>
      <c r="Q17" s="115">
        <v>0</v>
      </c>
      <c r="S17" s="101"/>
      <c r="T17" s="101"/>
      <c r="U17" s="102"/>
      <c r="V17" s="102"/>
      <c r="Y17" s="103" t="s">
        <v>1007</v>
      </c>
      <c r="Z17" s="101" t="s">
        <v>1006</v>
      </c>
      <c r="AE17" s="94" t="s">
        <v>19</v>
      </c>
      <c r="AF17" s="94" t="s">
        <v>557</v>
      </c>
    </row>
    <row r="18" spans="1:32" ht="18.75">
      <c r="A18" s="78" t="s">
        <v>45</v>
      </c>
      <c r="B18" s="14" t="s">
        <v>829</v>
      </c>
      <c r="C18" s="94" t="s">
        <v>524</v>
      </c>
      <c r="D18" s="92" t="s">
        <v>17</v>
      </c>
      <c r="E18" s="109" t="str">
        <f>VLOOKUP(Table1432[[#This Row],[NUTS I]],Table1533[],2,FALSE)</f>
        <v>1</v>
      </c>
      <c r="F18" s="116" t="s">
        <v>167</v>
      </c>
      <c r="G18" s="109" t="str">
        <f>VLOOKUP(Table1432[[#This Row],[NUTS II 2011]],Table1634[],2,FALSE)</f>
        <v>17</v>
      </c>
      <c r="H18" s="93" t="s">
        <v>36</v>
      </c>
      <c r="I18" s="109" t="str">
        <f>VLOOKUP(Table1432[[#This Row],[NUTS II 2013]],Table162436[],2,FALSE)</f>
        <v>17</v>
      </c>
      <c r="J18" s="116" t="s">
        <v>832</v>
      </c>
      <c r="K18" s="109" t="str">
        <f>VLOOKUP(Table1432[[#This Row],[NUTS III 2011]],Table1735[],2,FALSE)</f>
        <v>172</v>
      </c>
      <c r="L18" s="92" t="s">
        <v>36</v>
      </c>
      <c r="M18" s="109" t="str">
        <f>VLOOKUP(Table1432[[#This Row],[NUTS III 2013]],Table172537[],2,FALSE)</f>
        <v>170</v>
      </c>
      <c r="N18" s="111">
        <f>IFERROR(VLOOKUP(Table1432[[#This Row],[CodINE Mun2013]],VRefAquis!B:H,2,FALSE),IFERROR(VLOOKUP(Table1432[[#This Row],[CodINE NUTIII 2013]],VRefAquis!B:H,2,FALSE),VLOOKUP(Table1432[[#This Row],[CodINE NUTII 2013]],VRefAquis!B:H,2,FALSE)))</f>
        <v>2005</v>
      </c>
      <c r="O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8.1999999999999993</v>
      </c>
      <c r="P18" s="117">
        <v>60</v>
      </c>
      <c r="Q18" s="114">
        <v>2735</v>
      </c>
      <c r="S18" s="101"/>
      <c r="T18" s="101"/>
      <c r="U18" s="102"/>
      <c r="V18" s="102"/>
      <c r="Y18" s="103" t="s">
        <v>843</v>
      </c>
      <c r="Z18" s="101" t="s">
        <v>842</v>
      </c>
      <c r="AE18" s="94" t="s">
        <v>34</v>
      </c>
      <c r="AF18" s="94" t="s">
        <v>635</v>
      </c>
    </row>
    <row r="19" spans="1:32" ht="18.75">
      <c r="A19" s="78" t="s">
        <v>46</v>
      </c>
      <c r="B19" s="14" t="s">
        <v>886</v>
      </c>
      <c r="C19" s="94" t="s">
        <v>542</v>
      </c>
      <c r="D19" s="92" t="s">
        <v>17</v>
      </c>
      <c r="E19" s="109" t="str">
        <f>VLOOKUP(Table1432[[#This Row],[NUTS I]],Table1533[],2,FALSE)</f>
        <v>1</v>
      </c>
      <c r="F19" s="116" t="s">
        <v>18</v>
      </c>
      <c r="G19" s="109" t="str">
        <f>VLOOKUP(Table1432[[#This Row],[NUTS II 2011]],Table1634[],2,FALSE)</f>
        <v>16</v>
      </c>
      <c r="H19" s="92" t="s">
        <v>18</v>
      </c>
      <c r="I19" s="109" t="str">
        <f>VLOOKUP(Table1432[[#This Row],[NUTS II 2013]],Table162436[],2,FALSE)</f>
        <v>16</v>
      </c>
      <c r="J19" s="116" t="s">
        <v>888</v>
      </c>
      <c r="K19" s="109" t="str">
        <f>VLOOKUP(Table1432[[#This Row],[NUTS III 2011]],Table1735[],2,FALSE)</f>
        <v>168</v>
      </c>
      <c r="L19" s="93" t="s">
        <v>47</v>
      </c>
      <c r="M19" s="109" t="str">
        <f>VLOOKUP(Table1432[[#This Row],[NUTS III 2013]],Table172537[],2,FALSE)</f>
        <v>16J</v>
      </c>
      <c r="N1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9" s="117">
        <v>1</v>
      </c>
      <c r="Q19" s="114">
        <v>20</v>
      </c>
      <c r="S19" s="101"/>
      <c r="T19" s="101"/>
      <c r="U19" s="102"/>
      <c r="V19" s="102"/>
      <c r="Y19" s="103" t="s">
        <v>1035</v>
      </c>
      <c r="Z19" s="101" t="s">
        <v>1034</v>
      </c>
      <c r="AE19" s="94" t="s">
        <v>99</v>
      </c>
      <c r="AF19" s="94" t="s">
        <v>402</v>
      </c>
    </row>
    <row r="20" spans="1:32" ht="18.75">
      <c r="A20" s="79" t="s">
        <v>48</v>
      </c>
      <c r="B20" s="14" t="s">
        <v>770</v>
      </c>
      <c r="C20" s="94" t="s">
        <v>486</v>
      </c>
      <c r="D20" s="92" t="s">
        <v>17</v>
      </c>
      <c r="E20" s="109" t="str">
        <f>VLOOKUP(Table1432[[#This Row],[NUTS I]],Table1533[],2,FALSE)</f>
        <v>1</v>
      </c>
      <c r="F20" s="116" t="s">
        <v>25</v>
      </c>
      <c r="G20" s="109" t="str">
        <f>VLOOKUP(Table1432[[#This Row],[NUTS II 2011]],Table1634[],2,FALSE)</f>
        <v>18</v>
      </c>
      <c r="H20" s="93" t="s">
        <v>25</v>
      </c>
      <c r="I20" s="109" t="str">
        <f>VLOOKUP(Table1432[[#This Row],[NUTS II 2013]],Table162436[],2,FALSE)</f>
        <v>18</v>
      </c>
      <c r="J20" s="116" t="s">
        <v>49</v>
      </c>
      <c r="K20" s="109" t="str">
        <f>VLOOKUP(Table1432[[#This Row],[NUTS III 2011]],Table1735[],2,FALSE)</f>
        <v>185</v>
      </c>
      <c r="L20" s="92" t="s">
        <v>49</v>
      </c>
      <c r="M20" s="109" t="str">
        <f>VLOOKUP(Table1432[[#This Row],[NUTS III 2013]],Table172537[],2,FALSE)</f>
        <v>185</v>
      </c>
      <c r="N2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20" s="117">
        <v>3</v>
      </c>
      <c r="Q20" s="115">
        <v>34</v>
      </c>
      <c r="Y20" s="103" t="s">
        <v>49</v>
      </c>
      <c r="Z20" s="101" t="s">
        <v>487</v>
      </c>
      <c r="AE20" s="94" t="s">
        <v>64</v>
      </c>
      <c r="AF20" s="94" t="s">
        <v>424</v>
      </c>
    </row>
    <row r="21" spans="1:32" ht="18.75">
      <c r="A21" s="78" t="s">
        <v>50</v>
      </c>
      <c r="B21" s="14" t="s">
        <v>783</v>
      </c>
      <c r="C21" s="94" t="s">
        <v>499</v>
      </c>
      <c r="D21" s="92" t="s">
        <v>17</v>
      </c>
      <c r="E21" s="109" t="str">
        <f>VLOOKUP(Table1432[[#This Row],[NUTS I]],Table1533[],2,FALSE)</f>
        <v>1</v>
      </c>
      <c r="F21" s="116" t="s">
        <v>25</v>
      </c>
      <c r="G21" s="109" t="str">
        <f>VLOOKUP(Table1432[[#This Row],[NUTS II 2011]],Table1634[],2,FALSE)</f>
        <v>18</v>
      </c>
      <c r="H21" s="93" t="s">
        <v>25</v>
      </c>
      <c r="I21" s="109" t="str">
        <f>VLOOKUP(Table1432[[#This Row],[NUTS II 2013]],Table162436[],2,FALSE)</f>
        <v>18</v>
      </c>
      <c r="J21" s="116" t="s">
        <v>44</v>
      </c>
      <c r="K21" s="109" t="str">
        <f>VLOOKUP(Table1432[[#This Row],[NUTS III 2011]],Table1735[],2,FALSE)</f>
        <v>184</v>
      </c>
      <c r="L21" s="92" t="s">
        <v>44</v>
      </c>
      <c r="M21" s="109" t="str">
        <f>VLOOKUP(Table1432[[#This Row],[NUTS III 2013]],Table172537[],2,FALSE)</f>
        <v>184</v>
      </c>
      <c r="N21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1" s="117">
        <v>0</v>
      </c>
      <c r="Q21" s="114">
        <v>0</v>
      </c>
      <c r="Y21" s="103" t="s">
        <v>19</v>
      </c>
      <c r="Z21" s="101" t="s">
        <v>854</v>
      </c>
      <c r="AE21" s="94" t="s">
        <v>21</v>
      </c>
      <c r="AF21" s="94" t="s">
        <v>622</v>
      </c>
    </row>
    <row r="22" spans="1:32" ht="18.75">
      <c r="A22" s="78" t="s">
        <v>51</v>
      </c>
      <c r="B22" s="14" t="s">
        <v>769</v>
      </c>
      <c r="C22" s="94" t="s">
        <v>485</v>
      </c>
      <c r="D22" s="92" t="s">
        <v>17</v>
      </c>
      <c r="E22" s="109" t="str">
        <f>VLOOKUP(Table1432[[#This Row],[NUTS I]],Table1533[],2,FALSE)</f>
        <v>1</v>
      </c>
      <c r="F22" s="116" t="s">
        <v>25</v>
      </c>
      <c r="G22" s="109" t="str">
        <f>VLOOKUP(Table1432[[#This Row],[NUTS II 2011]],Table1634[],2,FALSE)</f>
        <v>18</v>
      </c>
      <c r="H22" s="93" t="s">
        <v>25</v>
      </c>
      <c r="I22" s="109" t="str">
        <f>VLOOKUP(Table1432[[#This Row],[NUTS II 2013]],Table162436[],2,FALSE)</f>
        <v>18</v>
      </c>
      <c r="J22" s="116" t="s">
        <v>49</v>
      </c>
      <c r="K22" s="109" t="str">
        <f>VLOOKUP(Table1432[[#This Row],[NUTS III 2011]],Table1735[],2,FALSE)</f>
        <v>185</v>
      </c>
      <c r="L22" s="92" t="s">
        <v>49</v>
      </c>
      <c r="M22" s="109" t="str">
        <f>VLOOKUP(Table1432[[#This Row],[NUTS III 2013]],Table172537[],2,FALSE)</f>
        <v>185</v>
      </c>
      <c r="N22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2" s="117">
        <v>0</v>
      </c>
      <c r="Q22" s="114">
        <v>0</v>
      </c>
      <c r="Y22" s="103" t="s">
        <v>1055</v>
      </c>
      <c r="Z22" s="101" t="s">
        <v>372</v>
      </c>
      <c r="AE22" s="94" t="s">
        <v>69</v>
      </c>
      <c r="AF22" s="94" t="s">
        <v>610</v>
      </c>
    </row>
    <row r="23" spans="1:32" ht="18.75">
      <c r="A23" s="79" t="s">
        <v>52</v>
      </c>
      <c r="B23" s="14" t="s">
        <v>814</v>
      </c>
      <c r="C23" s="94" t="s">
        <v>474</v>
      </c>
      <c r="D23" s="92" t="s">
        <v>17</v>
      </c>
      <c r="E23" s="109" t="str">
        <f>VLOOKUP(Table1432[[#This Row],[NUTS I]],Table1533[],2,FALSE)</f>
        <v>1</v>
      </c>
      <c r="F23" s="116" t="s">
        <v>25</v>
      </c>
      <c r="G23" s="109" t="str">
        <f>VLOOKUP(Table1432[[#This Row],[NUTS II 2011]],Table1634[],2,FALSE)</f>
        <v>18</v>
      </c>
      <c r="H23" s="93" t="s">
        <v>25</v>
      </c>
      <c r="I23" s="109" t="str">
        <f>VLOOKUP(Table1432[[#This Row],[NUTS II 2013]],Table162436[],2,FALSE)</f>
        <v>18</v>
      </c>
      <c r="J23" s="116" t="s">
        <v>53</v>
      </c>
      <c r="K23" s="109" t="str">
        <f>VLOOKUP(Table1432[[#This Row],[NUTS III 2011]],Table1735[],2,FALSE)</f>
        <v>182</v>
      </c>
      <c r="L23" s="92" t="s">
        <v>53</v>
      </c>
      <c r="M23" s="109" t="str">
        <f>VLOOKUP(Table1432[[#This Row],[NUTS III 2013]],Table172537[],2,FALSE)</f>
        <v>186</v>
      </c>
      <c r="N23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3" s="117">
        <v>1</v>
      </c>
      <c r="Q23" s="115">
        <v>24</v>
      </c>
      <c r="Y23" s="103" t="s">
        <v>34</v>
      </c>
      <c r="Z23" s="101" t="s">
        <v>635</v>
      </c>
      <c r="AE23" s="94" t="s">
        <v>55</v>
      </c>
      <c r="AF23" s="94" t="s">
        <v>590</v>
      </c>
    </row>
    <row r="24" spans="1:32" ht="18.75">
      <c r="A24" s="79" t="s">
        <v>54</v>
      </c>
      <c r="B24" s="14" t="s">
        <v>922</v>
      </c>
      <c r="C24" s="94" t="s">
        <v>589</v>
      </c>
      <c r="D24" s="92" t="s">
        <v>17</v>
      </c>
      <c r="E24" s="109" t="str">
        <f>VLOOKUP(Table1432[[#This Row],[NUTS I]],Table1533[],2,FALSE)</f>
        <v>1</v>
      </c>
      <c r="F24" s="116" t="s">
        <v>18</v>
      </c>
      <c r="G24" s="109" t="str">
        <f>VLOOKUP(Table1432[[#This Row],[NUTS II 2011]],Table1634[],2,FALSE)</f>
        <v>16</v>
      </c>
      <c r="H24" s="92" t="s">
        <v>18</v>
      </c>
      <c r="I24" s="109" t="str">
        <f>VLOOKUP(Table1432[[#This Row],[NUTS II 2013]],Table162436[],2,FALSE)</f>
        <v>16</v>
      </c>
      <c r="J24" s="116" t="s">
        <v>933</v>
      </c>
      <c r="K24" s="109" t="str">
        <f>VLOOKUP(Table1432[[#This Row],[NUTS III 2011]],Table1735[],2,FALSE)</f>
        <v>164</v>
      </c>
      <c r="L24" s="92" t="s">
        <v>55</v>
      </c>
      <c r="M24" s="109" t="str">
        <f>VLOOKUP(Table1432[[#This Row],[NUTS III 2013]],Table172537[],2,FALSE)</f>
        <v>16F</v>
      </c>
      <c r="N24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24" s="117">
        <v>3</v>
      </c>
      <c r="Q24" s="115">
        <v>3</v>
      </c>
      <c r="Y24" s="103" t="s">
        <v>832</v>
      </c>
      <c r="Z24" s="101" t="s">
        <v>831</v>
      </c>
      <c r="AE24" s="94" t="s">
        <v>59</v>
      </c>
      <c r="AF24" s="94" t="s">
        <v>678</v>
      </c>
    </row>
    <row r="25" spans="1:32" ht="18.75">
      <c r="A25" s="79" t="s">
        <v>56</v>
      </c>
      <c r="B25" s="14" t="s">
        <v>782</v>
      </c>
      <c r="C25" s="94" t="s">
        <v>498</v>
      </c>
      <c r="D25" s="92" t="s">
        <v>17</v>
      </c>
      <c r="E25" s="109" t="str">
        <f>VLOOKUP(Table1432[[#This Row],[NUTS I]],Table1533[],2,FALSE)</f>
        <v>1</v>
      </c>
      <c r="F25" s="116" t="s">
        <v>25</v>
      </c>
      <c r="G25" s="109" t="str">
        <f>VLOOKUP(Table1432[[#This Row],[NUTS II 2011]],Table1634[],2,FALSE)</f>
        <v>18</v>
      </c>
      <c r="H25" s="93" t="s">
        <v>25</v>
      </c>
      <c r="I25" s="109" t="str">
        <f>VLOOKUP(Table1432[[#This Row],[NUTS II 2013]],Table162436[],2,FALSE)</f>
        <v>18</v>
      </c>
      <c r="J25" s="116" t="s">
        <v>44</v>
      </c>
      <c r="K25" s="109" t="str">
        <f>VLOOKUP(Table1432[[#This Row],[NUTS III 2011]],Table1735[],2,FALSE)</f>
        <v>184</v>
      </c>
      <c r="L25" s="92" t="s">
        <v>44</v>
      </c>
      <c r="M25" s="109" t="str">
        <f>VLOOKUP(Table1432[[#This Row],[NUTS III 2013]],Table172537[],2,FALSE)</f>
        <v>184</v>
      </c>
      <c r="N2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" s="117">
        <v>1</v>
      </c>
      <c r="Q25" s="115">
        <v>5</v>
      </c>
      <c r="Y25" s="103" t="s">
        <v>933</v>
      </c>
      <c r="Z25" s="101" t="s">
        <v>932</v>
      </c>
      <c r="AE25" s="94" t="s">
        <v>40</v>
      </c>
      <c r="AF25" s="94" t="s">
        <v>646</v>
      </c>
    </row>
    <row r="26" spans="1:32" ht="18.75">
      <c r="A26" s="79" t="s">
        <v>57</v>
      </c>
      <c r="B26" s="14" t="s">
        <v>834</v>
      </c>
      <c r="C26" s="94" t="s">
        <v>523</v>
      </c>
      <c r="D26" s="92" t="s">
        <v>17</v>
      </c>
      <c r="E26" s="109" t="str">
        <f>VLOOKUP(Table1432[[#This Row],[NUTS I]],Table1533[],2,FALSE)</f>
        <v>1</v>
      </c>
      <c r="F26" s="116" t="s">
        <v>167</v>
      </c>
      <c r="G26" s="109" t="str">
        <f>VLOOKUP(Table1432[[#This Row],[NUTS II 2011]],Table1634[],2,FALSE)</f>
        <v>17</v>
      </c>
      <c r="H26" s="93" t="s">
        <v>36</v>
      </c>
      <c r="I26" s="109" t="str">
        <f>VLOOKUP(Table1432[[#This Row],[NUTS II 2013]],Table162436[],2,FALSE)</f>
        <v>17</v>
      </c>
      <c r="J26" s="116" t="s">
        <v>843</v>
      </c>
      <c r="K26" s="109" t="str">
        <f>VLOOKUP(Table1432[[#This Row],[NUTS III 2011]],Table1735[],2,FALSE)</f>
        <v>171</v>
      </c>
      <c r="L26" s="92" t="s">
        <v>36</v>
      </c>
      <c r="M26" s="109" t="str">
        <f>VLOOKUP(Table1432[[#This Row],[NUTS III 2013]],Table172537[],2,FALSE)</f>
        <v>170</v>
      </c>
      <c r="N26" s="111">
        <f>IFERROR(VLOOKUP(Table1432[[#This Row],[CodINE Mun2013]],VRefAquis!B:H,2,FALSE),IFERROR(VLOOKUP(Table1432[[#This Row],[CodINE NUTIII 2013]],VRefAquis!B:H,2,FALSE),VLOOKUP(Table1432[[#This Row],[CodINE NUTII 2013]],VRefAquis!B:H,2,FALSE)))</f>
        <v>1667</v>
      </c>
      <c r="O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8.76</v>
      </c>
      <c r="P26" s="117">
        <v>15</v>
      </c>
      <c r="Q26" s="115">
        <v>2839</v>
      </c>
      <c r="Y26" s="103" t="s">
        <v>900</v>
      </c>
      <c r="Z26" s="101" t="s">
        <v>899</v>
      </c>
      <c r="AE26" s="94" t="s">
        <v>23</v>
      </c>
      <c r="AF26" s="94" t="s">
        <v>579</v>
      </c>
    </row>
    <row r="27" spans="1:32" ht="18.75">
      <c r="A27" s="79" t="s">
        <v>58</v>
      </c>
      <c r="B27" s="14" t="s">
        <v>1019</v>
      </c>
      <c r="C27" s="94" t="s">
        <v>677</v>
      </c>
      <c r="D27" s="92" t="s">
        <v>17</v>
      </c>
      <c r="E27" s="109" t="str">
        <f>VLOOKUP(Table1432[[#This Row],[NUTS I]],Table1533[],2,FALSE)</f>
        <v>1</v>
      </c>
      <c r="F27" s="116" t="s">
        <v>1</v>
      </c>
      <c r="G27" s="109" t="str">
        <f>VLOOKUP(Table1432[[#This Row],[NUTS II 2011]],Table1634[],2,FALSE)</f>
        <v>11</v>
      </c>
      <c r="H27" s="93" t="s">
        <v>1</v>
      </c>
      <c r="I27" s="109" t="str">
        <f>VLOOKUP(Table1432[[#This Row],[NUTS II 2013]],Table162436[],2,FALSE)</f>
        <v>11</v>
      </c>
      <c r="J27" s="116" t="s">
        <v>1024</v>
      </c>
      <c r="K27" s="109" t="str">
        <f>VLOOKUP(Table1432[[#This Row],[NUTS III 2011]],Table1735[],2,FALSE)</f>
        <v>115</v>
      </c>
      <c r="L27" s="92" t="s">
        <v>59</v>
      </c>
      <c r="M27" s="109" t="str">
        <f>VLOOKUP(Table1432[[#This Row],[NUTS III 2013]],Table172537[],2,FALSE)</f>
        <v>11C</v>
      </c>
      <c r="N2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2.92</v>
      </c>
      <c r="P27" s="117">
        <v>0</v>
      </c>
      <c r="Q27" s="115">
        <v>0</v>
      </c>
      <c r="Y27" s="103" t="s">
        <v>940</v>
      </c>
      <c r="Z27" s="101" t="s">
        <v>939</v>
      </c>
      <c r="AE27" s="94" t="s">
        <v>6</v>
      </c>
      <c r="AF27" s="94">
        <f>SUBTOTAL(103,Table172537[CodINE_NUTIII 2013])</f>
        <v>25</v>
      </c>
    </row>
    <row r="28" spans="1:32" ht="18.75">
      <c r="A28" s="78" t="s">
        <v>60</v>
      </c>
      <c r="B28" s="14" t="s">
        <v>366</v>
      </c>
      <c r="C28" s="94" t="s">
        <v>383</v>
      </c>
      <c r="D28" s="92" t="s">
        <v>17</v>
      </c>
      <c r="E28" s="109" t="str">
        <f>VLOOKUP(Table1432[[#This Row],[NUTS I]],Table1533[],2,FALSE)</f>
        <v>1</v>
      </c>
      <c r="F28" s="116" t="s">
        <v>1</v>
      </c>
      <c r="G28" s="109" t="str">
        <f>VLOOKUP(Table1432[[#This Row],[NUTS II 2011]],Table1634[],2,FALSE)</f>
        <v>11</v>
      </c>
      <c r="H28" s="93" t="s">
        <v>1</v>
      </c>
      <c r="I28" s="109" t="str">
        <f>VLOOKUP(Table1432[[#This Row],[NUTS II 2013]],Table162436[],2,FALSE)</f>
        <v>11</v>
      </c>
      <c r="J28" s="116" t="s">
        <v>61</v>
      </c>
      <c r="K28" s="109" t="str">
        <f>VLOOKUP(Table1432[[#This Row],[NUTS III 2011]],Table1735[],2,FALSE)</f>
        <v>112</v>
      </c>
      <c r="L28" s="93" t="s">
        <v>61</v>
      </c>
      <c r="M28" s="109" t="str">
        <f>VLOOKUP(Table1432[[#This Row],[NUTS III 2013]],Table172537[],2,FALSE)</f>
        <v>112</v>
      </c>
      <c r="N28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8" s="117">
        <v>0</v>
      </c>
      <c r="Q28" s="114">
        <v>0</v>
      </c>
      <c r="Y28" s="103" t="s">
        <v>99</v>
      </c>
      <c r="Z28" s="101" t="s">
        <v>402</v>
      </c>
    </row>
    <row r="29" spans="1:32" ht="18.75">
      <c r="A29" s="79" t="s">
        <v>62</v>
      </c>
      <c r="B29" s="14" t="s">
        <v>960</v>
      </c>
      <c r="C29" s="94" t="s">
        <v>619</v>
      </c>
      <c r="D29" s="92" t="s">
        <v>17</v>
      </c>
      <c r="E29" s="109" t="str">
        <f>VLOOKUP(Table1432[[#This Row],[NUTS I]],Table1533[],2,FALSE)</f>
        <v>1</v>
      </c>
      <c r="F29" s="116" t="s">
        <v>18</v>
      </c>
      <c r="G29" s="109" t="str">
        <f>VLOOKUP(Table1432[[#This Row],[NUTS II 2011]],Table1634[],2,FALSE)</f>
        <v>16</v>
      </c>
      <c r="H29" s="92" t="s">
        <v>18</v>
      </c>
      <c r="I29" s="109" t="str">
        <f>VLOOKUP(Table1432[[#This Row],[NUTS II 2013]],Table162436[],2,FALSE)</f>
        <v>16</v>
      </c>
      <c r="J29" s="116" t="s">
        <v>964</v>
      </c>
      <c r="K29" s="109" t="str">
        <f>VLOOKUP(Table1432[[#This Row],[NUTS III 2011]],Table1735[],2,FALSE)</f>
        <v>161</v>
      </c>
      <c r="L29" s="92" t="s">
        <v>21</v>
      </c>
      <c r="M29" s="109" t="str">
        <f>VLOOKUP(Table1432[[#This Row],[NUTS III 2013]],Table172537[],2,FALSE)</f>
        <v>16D</v>
      </c>
      <c r="N2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9" s="117">
        <v>0</v>
      </c>
      <c r="Q29" s="115">
        <v>0</v>
      </c>
      <c r="Y29" s="103" t="s">
        <v>64</v>
      </c>
      <c r="Z29" s="101" t="s">
        <v>424</v>
      </c>
    </row>
    <row r="30" spans="1:32" ht="31.5">
      <c r="A30" s="79" t="s">
        <v>63</v>
      </c>
      <c r="B30" s="14" t="s">
        <v>737</v>
      </c>
      <c r="C30" s="94" t="s">
        <v>423</v>
      </c>
      <c r="D30" s="93" t="s">
        <v>64</v>
      </c>
      <c r="E30" s="110" t="str">
        <f>VLOOKUP(Table1432[[#This Row],[NUTS I]],Table1533[],2,FALSE)</f>
        <v>2</v>
      </c>
      <c r="F30" s="116" t="s">
        <v>64</v>
      </c>
      <c r="G30" s="109" t="str">
        <f>VLOOKUP(Table1432[[#This Row],[NUTS II 2011]],Table1634[],2,FALSE)</f>
        <v>20</v>
      </c>
      <c r="H30" s="92" t="s">
        <v>64</v>
      </c>
      <c r="I30" s="109" t="str">
        <f>VLOOKUP(Table1432[[#This Row],[NUTS II 2013]],Table162436[],2,FALSE)</f>
        <v>20</v>
      </c>
      <c r="J30" s="116" t="s">
        <v>64</v>
      </c>
      <c r="K30" s="109" t="str">
        <f>VLOOKUP(Table1432[[#This Row],[NUTS III 2011]],Table1735[],2,FALSE)</f>
        <v>200</v>
      </c>
      <c r="L30" s="116" t="s">
        <v>64</v>
      </c>
      <c r="M30" s="109" t="str">
        <f>VLOOKUP(Table1432[[#This Row],[NUTS III 2013]],Table172537[],2,FALSE)</f>
        <v>200</v>
      </c>
      <c r="N3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30" s="117">
        <v>0</v>
      </c>
      <c r="Q30" s="115">
        <v>0</v>
      </c>
      <c r="Y30" s="103" t="s">
        <v>893</v>
      </c>
      <c r="Z30" s="101" t="s">
        <v>892</v>
      </c>
    </row>
    <row r="31" spans="1:32" ht="18.75">
      <c r="A31" s="78" t="s">
        <v>65</v>
      </c>
      <c r="B31" s="14" t="s">
        <v>921</v>
      </c>
      <c r="C31" s="94" t="s">
        <v>588</v>
      </c>
      <c r="D31" s="92" t="s">
        <v>17</v>
      </c>
      <c r="E31" s="109" t="str">
        <f>VLOOKUP(Table1432[[#This Row],[NUTS I]],Table1533[],2,FALSE)</f>
        <v>1</v>
      </c>
      <c r="F31" s="116" t="s">
        <v>18</v>
      </c>
      <c r="G31" s="109" t="str">
        <f>VLOOKUP(Table1432[[#This Row],[NUTS II 2011]],Table1634[],2,FALSE)</f>
        <v>16</v>
      </c>
      <c r="H31" s="92" t="s">
        <v>18</v>
      </c>
      <c r="I31" s="109" t="str">
        <f>VLOOKUP(Table1432[[#This Row],[NUTS II 2013]],Table162436[],2,FALSE)</f>
        <v>16</v>
      </c>
      <c r="J31" s="116" t="s">
        <v>933</v>
      </c>
      <c r="K31" s="109" t="str">
        <f>VLOOKUP(Table1432[[#This Row],[NUTS III 2011]],Table1735[],2,FALSE)</f>
        <v>164</v>
      </c>
      <c r="L31" s="92" t="s">
        <v>55</v>
      </c>
      <c r="M31" s="109" t="str">
        <f>VLOOKUP(Table1432[[#This Row],[NUTS III 2013]],Table172537[],2,FALSE)</f>
        <v>16F</v>
      </c>
      <c r="N3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2.93</v>
      </c>
      <c r="P31" s="117">
        <v>0</v>
      </c>
      <c r="Q31" s="115">
        <v>0</v>
      </c>
      <c r="Y31" s="103" t="s">
        <v>1024</v>
      </c>
      <c r="Z31" s="101" t="s">
        <v>1023</v>
      </c>
    </row>
    <row r="32" spans="1:32" ht="18.75">
      <c r="A32" s="79" t="s">
        <v>66</v>
      </c>
      <c r="B32" s="14" t="s">
        <v>1054</v>
      </c>
      <c r="C32" s="94" t="s">
        <v>373</v>
      </c>
      <c r="D32" s="92" t="s">
        <v>17</v>
      </c>
      <c r="E32" s="109" t="str">
        <f>VLOOKUP(Table1432[[#This Row],[NUTS I]],Table1533[],2,FALSE)</f>
        <v>1</v>
      </c>
      <c r="F32" s="116" t="s">
        <v>1</v>
      </c>
      <c r="G32" s="109" t="str">
        <f>VLOOKUP(Table1432[[#This Row],[NUTS II 2011]],Table1634[],2,FALSE)</f>
        <v>11</v>
      </c>
      <c r="H32" s="93" t="s">
        <v>1</v>
      </c>
      <c r="I32" s="109" t="str">
        <f>VLOOKUP(Table1432[[#This Row],[NUTS II 2013]],Table162436[],2,FALSE)</f>
        <v>11</v>
      </c>
      <c r="J32" s="116" t="s">
        <v>1055</v>
      </c>
      <c r="K32" s="109" t="str">
        <f>VLOOKUP(Table1432[[#This Row],[NUTS III 2011]],Table1735[],2,FALSE)</f>
        <v>111</v>
      </c>
      <c r="L32" s="92" t="s">
        <v>67</v>
      </c>
      <c r="M32" s="109" t="str">
        <f>VLOOKUP(Table1432[[#This Row],[NUTS III 2013]],Table172537[],2,FALSE)</f>
        <v>111</v>
      </c>
      <c r="N32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32" s="117">
        <v>0</v>
      </c>
      <c r="Q32" s="115">
        <v>0</v>
      </c>
      <c r="Y32" s="94" t="s">
        <v>6</v>
      </c>
      <c r="Z32" s="94">
        <f>SUBTOTAL(103,Table1735[CodINE_NUTIII 2011])</f>
        <v>30</v>
      </c>
    </row>
    <row r="33" spans="1:17" ht="18.75">
      <c r="A33" s="79" t="s">
        <v>68</v>
      </c>
      <c r="B33" s="14" t="s">
        <v>931</v>
      </c>
      <c r="C33" s="94" t="s">
        <v>609</v>
      </c>
      <c r="D33" s="92" t="s">
        <v>17</v>
      </c>
      <c r="E33" s="109" t="str">
        <f>VLOOKUP(Table1432[[#This Row],[NUTS I]],Table1533[],2,FALSE)</f>
        <v>1</v>
      </c>
      <c r="F33" s="116" t="s">
        <v>18</v>
      </c>
      <c r="G33" s="109" t="str">
        <f>VLOOKUP(Table1432[[#This Row],[NUTS II 2011]],Table1634[],2,FALSE)</f>
        <v>16</v>
      </c>
      <c r="H33" s="92" t="s">
        <v>18</v>
      </c>
      <c r="I33" s="109" t="str">
        <f>VLOOKUP(Table1432[[#This Row],[NUTS II 2013]],Table162436[],2,FALSE)</f>
        <v>16</v>
      </c>
      <c r="J33" s="116" t="s">
        <v>933</v>
      </c>
      <c r="K33" s="109" t="str">
        <f>VLOOKUP(Table1432[[#This Row],[NUTS III 2011]],Table1735[],2,FALSE)</f>
        <v>164</v>
      </c>
      <c r="L33" s="92" t="s">
        <v>69</v>
      </c>
      <c r="M33" s="109" t="str">
        <f>VLOOKUP(Table1432[[#This Row],[NUTS III 2013]],Table172537[],2,FALSE)</f>
        <v>16E</v>
      </c>
      <c r="N3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2.78</v>
      </c>
      <c r="P33" s="117">
        <v>1</v>
      </c>
      <c r="Q33" s="115">
        <v>1</v>
      </c>
    </row>
    <row r="34" spans="1:17" ht="18.75">
      <c r="A34" s="78" t="s">
        <v>70</v>
      </c>
      <c r="B34" s="14" t="s">
        <v>988</v>
      </c>
      <c r="C34" s="94" t="s">
        <v>664</v>
      </c>
      <c r="D34" s="92" t="s">
        <v>17</v>
      </c>
      <c r="E34" s="109" t="str">
        <f>VLOOKUP(Table1432[[#This Row],[NUTS I]],Table1533[],2,FALSE)</f>
        <v>1</v>
      </c>
      <c r="F34" s="116" t="s">
        <v>1</v>
      </c>
      <c r="G34" s="109" t="str">
        <f>VLOOKUP(Table1432[[#This Row],[NUTS II 2011]],Table1634[],2,FALSE)</f>
        <v>11</v>
      </c>
      <c r="H34" s="93" t="s">
        <v>1</v>
      </c>
      <c r="I34" s="109" t="str">
        <f>VLOOKUP(Table1432[[#This Row],[NUTS II 2013]],Table162436[],2,FALSE)</f>
        <v>11</v>
      </c>
      <c r="J34" s="116" t="s">
        <v>41</v>
      </c>
      <c r="K34" s="109" t="str">
        <f>VLOOKUP(Table1432[[#This Row],[NUTS III 2011]],Table1735[],2,FALSE)</f>
        <v>117</v>
      </c>
      <c r="L34" s="92" t="s">
        <v>41</v>
      </c>
      <c r="M34" s="109" t="str">
        <f>VLOOKUP(Table1432[[#This Row],[NUTS III 2013]],Table172537[],2,FALSE)</f>
        <v>11D</v>
      </c>
      <c r="N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34" s="117">
        <v>1</v>
      </c>
      <c r="Q34" s="114">
        <v>1</v>
      </c>
    </row>
    <row r="35" spans="1:17" ht="18.75">
      <c r="A35" s="78" t="s">
        <v>71</v>
      </c>
      <c r="B35" s="14" t="s">
        <v>1005</v>
      </c>
      <c r="C35" s="94" t="s">
        <v>702</v>
      </c>
      <c r="D35" s="92" t="s">
        <v>17</v>
      </c>
      <c r="E35" s="109" t="str">
        <f>VLOOKUP(Table1432[[#This Row],[NUTS I]],Table1533[],2,FALSE)</f>
        <v>1</v>
      </c>
      <c r="F35" s="116" t="s">
        <v>1</v>
      </c>
      <c r="G35" s="109" t="str">
        <f>VLOOKUP(Table1432[[#This Row],[NUTS II 2011]],Table1634[],2,FALSE)</f>
        <v>11</v>
      </c>
      <c r="H35" s="93" t="s">
        <v>1</v>
      </c>
      <c r="I35" s="109" t="str">
        <f>VLOOKUP(Table1432[[#This Row],[NUTS II 2013]],Table162436[],2,FALSE)</f>
        <v>11</v>
      </c>
      <c r="J35" s="116" t="s">
        <v>1007</v>
      </c>
      <c r="K35" s="109" t="str">
        <f>VLOOKUP(Table1432[[#This Row],[NUTS III 2011]],Table1735[],2,FALSE)</f>
        <v>116</v>
      </c>
      <c r="L35" s="93" t="s">
        <v>72</v>
      </c>
      <c r="M35" s="109" t="str">
        <f>VLOOKUP(Table1432[[#This Row],[NUTS III 2013]],Table172537[],2,FALSE)</f>
        <v>11A</v>
      </c>
      <c r="N35" s="111">
        <f>IFERROR(VLOOKUP(Table1432[[#This Row],[CodINE Mun2013]],VRefAquis!B:H,2,FALSE),IFERROR(VLOOKUP(Table1432[[#This Row],[CodINE NUTIII 2013]],VRefAquis!B:H,2,FALSE),VLOOKUP(Table1432[[#This Row],[CodINE NUTII 2013]],VRefAquis!B:H,2,FALSE)))</f>
        <v>1059</v>
      </c>
      <c r="O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3.73</v>
      </c>
      <c r="P35" s="117">
        <v>0</v>
      </c>
      <c r="Q35" s="114">
        <v>0</v>
      </c>
    </row>
    <row r="36" spans="1:17" ht="18.75">
      <c r="A36" s="78" t="s">
        <v>73</v>
      </c>
      <c r="B36" s="14" t="s">
        <v>798</v>
      </c>
      <c r="C36" s="94" t="s">
        <v>457</v>
      </c>
      <c r="D36" s="92" t="s">
        <v>17</v>
      </c>
      <c r="E36" s="109" t="str">
        <f>VLOOKUP(Table1432[[#This Row],[NUTS I]],Table1533[],2,FALSE)</f>
        <v>1</v>
      </c>
      <c r="F36" s="116" t="s">
        <v>25</v>
      </c>
      <c r="G36" s="109" t="str">
        <f>VLOOKUP(Table1432[[#This Row],[NUTS II 2011]],Table1634[],2,FALSE)</f>
        <v>18</v>
      </c>
      <c r="H36" s="93" t="s">
        <v>25</v>
      </c>
      <c r="I36" s="109" t="str">
        <f>VLOOKUP(Table1432[[#This Row],[NUTS II 2013]],Table162436[],2,FALSE)</f>
        <v>18</v>
      </c>
      <c r="J36" s="116" t="s">
        <v>26</v>
      </c>
      <c r="K36" s="109" t="str">
        <f>VLOOKUP(Table1432[[#This Row],[NUTS III 2011]],Table1735[],2,FALSE)</f>
        <v>183</v>
      </c>
      <c r="L36" s="92" t="s">
        <v>26</v>
      </c>
      <c r="M36" s="109" t="str">
        <f>VLOOKUP(Table1432[[#This Row],[NUTS III 2013]],Table172537[],2,FALSE)</f>
        <v>187</v>
      </c>
      <c r="N36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36" s="117">
        <v>0</v>
      </c>
      <c r="Q36" s="114">
        <v>0</v>
      </c>
    </row>
    <row r="37" spans="1:17" ht="18.75">
      <c r="A37" s="78" t="s">
        <v>74</v>
      </c>
      <c r="B37" s="14" t="s">
        <v>813</v>
      </c>
      <c r="C37" s="94" t="s">
        <v>473</v>
      </c>
      <c r="D37" s="92" t="s">
        <v>17</v>
      </c>
      <c r="E37" s="109" t="str">
        <f>VLOOKUP(Table1432[[#This Row],[NUTS I]],Table1533[],2,FALSE)</f>
        <v>1</v>
      </c>
      <c r="F37" s="116" t="s">
        <v>25</v>
      </c>
      <c r="G37" s="109" t="str">
        <f>VLOOKUP(Table1432[[#This Row],[NUTS II 2011]],Table1634[],2,FALSE)</f>
        <v>18</v>
      </c>
      <c r="H37" s="93" t="s">
        <v>25</v>
      </c>
      <c r="I37" s="109" t="str">
        <f>VLOOKUP(Table1432[[#This Row],[NUTS II 2013]],Table162436[],2,FALSE)</f>
        <v>18</v>
      </c>
      <c r="J37" s="116" t="s">
        <v>53</v>
      </c>
      <c r="K37" s="109" t="str">
        <f>VLOOKUP(Table1432[[#This Row],[NUTS III 2011]],Table1735[],2,FALSE)</f>
        <v>182</v>
      </c>
      <c r="L37" s="92" t="s">
        <v>53</v>
      </c>
      <c r="M37" s="109" t="str">
        <f>VLOOKUP(Table1432[[#This Row],[NUTS III 2013]],Table172537[],2,FALSE)</f>
        <v>186</v>
      </c>
      <c r="N3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37" s="117">
        <v>0</v>
      </c>
      <c r="Q37" s="114">
        <v>0</v>
      </c>
    </row>
    <row r="38" spans="1:17" ht="18.75">
      <c r="A38" s="78" t="s">
        <v>75</v>
      </c>
      <c r="B38" s="14" t="s">
        <v>859</v>
      </c>
      <c r="C38" s="94" t="s">
        <v>632</v>
      </c>
      <c r="D38" s="92" t="s">
        <v>17</v>
      </c>
      <c r="E38" s="109" t="str">
        <f>VLOOKUP(Table1432[[#This Row],[NUTS I]],Table1533[],2,FALSE)</f>
        <v>1</v>
      </c>
      <c r="F38" s="116" t="s">
        <v>18</v>
      </c>
      <c r="G38" s="109" t="str">
        <f>VLOOKUP(Table1432[[#This Row],[NUTS II 2011]],Table1634[],2,FALSE)</f>
        <v>16</v>
      </c>
      <c r="H38" s="92" t="s">
        <v>18</v>
      </c>
      <c r="I38" s="109" t="str">
        <f>VLOOKUP(Table1432[[#This Row],[NUTS II 2013]],Table162436[],2,FALSE)</f>
        <v>16</v>
      </c>
      <c r="J38" s="116" t="s">
        <v>34</v>
      </c>
      <c r="K38" s="109" t="str">
        <f>VLOOKUP(Table1432[[#This Row],[NUTS III 2011]],Table1735[],2,FALSE)</f>
        <v>16B</v>
      </c>
      <c r="L38" s="93" t="s">
        <v>34</v>
      </c>
      <c r="M38" s="109" t="str">
        <f>VLOOKUP(Table1432[[#This Row],[NUTS III 2013]],Table172537[],2,FALSE)</f>
        <v>16B</v>
      </c>
      <c r="N3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5.33</v>
      </c>
      <c r="P38" s="117">
        <v>0</v>
      </c>
      <c r="Q38" s="114">
        <v>0</v>
      </c>
    </row>
    <row r="39" spans="1:17" ht="18.75">
      <c r="A39" s="78" t="s">
        <v>76</v>
      </c>
      <c r="B39" s="14" t="s">
        <v>959</v>
      </c>
      <c r="C39" s="94" t="s">
        <v>618</v>
      </c>
      <c r="D39" s="92" t="s">
        <v>17</v>
      </c>
      <c r="E39" s="109" t="str">
        <f>VLOOKUP(Table1432[[#This Row],[NUTS I]],Table1533[],2,FALSE)</f>
        <v>1</v>
      </c>
      <c r="F39" s="116" t="s">
        <v>18</v>
      </c>
      <c r="G39" s="109" t="str">
        <f>VLOOKUP(Table1432[[#This Row],[NUTS II 2011]],Table1634[],2,FALSE)</f>
        <v>16</v>
      </c>
      <c r="H39" s="92" t="s">
        <v>18</v>
      </c>
      <c r="I39" s="109" t="str">
        <f>VLOOKUP(Table1432[[#This Row],[NUTS II 2013]],Table162436[],2,FALSE)</f>
        <v>16</v>
      </c>
      <c r="J39" s="116" t="s">
        <v>964</v>
      </c>
      <c r="K39" s="109" t="str">
        <f>VLOOKUP(Table1432[[#This Row],[NUTS III 2011]],Table1735[],2,FALSE)</f>
        <v>161</v>
      </c>
      <c r="L39" s="92" t="s">
        <v>21</v>
      </c>
      <c r="M39" s="109" t="str">
        <f>VLOOKUP(Table1432[[#This Row],[NUTS III 2013]],Table172537[],2,FALSE)</f>
        <v>16D</v>
      </c>
      <c r="N3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5.85</v>
      </c>
      <c r="P39" s="117">
        <v>20</v>
      </c>
      <c r="Q39" s="114">
        <v>227</v>
      </c>
    </row>
    <row r="40" spans="1:17" ht="18.75">
      <c r="A40" s="79" t="s">
        <v>77</v>
      </c>
      <c r="B40" s="14" t="s">
        <v>812</v>
      </c>
      <c r="C40" s="94" t="s">
        <v>472</v>
      </c>
      <c r="D40" s="92" t="s">
        <v>17</v>
      </c>
      <c r="E40" s="109" t="str">
        <f>VLOOKUP(Table1432[[#This Row],[NUTS I]],Table1533[],2,FALSE)</f>
        <v>1</v>
      </c>
      <c r="F40" s="116" t="s">
        <v>25</v>
      </c>
      <c r="G40" s="109" t="str">
        <f>VLOOKUP(Table1432[[#This Row],[NUTS II 2011]],Table1634[],2,FALSE)</f>
        <v>18</v>
      </c>
      <c r="H40" s="93" t="s">
        <v>25</v>
      </c>
      <c r="I40" s="109" t="str">
        <f>VLOOKUP(Table1432[[#This Row],[NUTS II 2013]],Table162436[],2,FALSE)</f>
        <v>18</v>
      </c>
      <c r="J40" s="116" t="s">
        <v>53</v>
      </c>
      <c r="K40" s="109" t="str">
        <f>VLOOKUP(Table1432[[#This Row],[NUTS III 2011]],Table1735[],2,FALSE)</f>
        <v>182</v>
      </c>
      <c r="L40" s="92" t="s">
        <v>53</v>
      </c>
      <c r="M40" s="109" t="str">
        <f>VLOOKUP(Table1432[[#This Row],[NUTS III 2013]],Table172537[],2,FALSE)</f>
        <v>186</v>
      </c>
      <c r="N4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40" s="117">
        <v>2</v>
      </c>
      <c r="Q40" s="115">
        <v>40</v>
      </c>
    </row>
    <row r="41" spans="1:17" ht="18.75">
      <c r="A41" s="79" t="s">
        <v>78</v>
      </c>
      <c r="B41" s="14" t="s">
        <v>771</v>
      </c>
      <c r="C41" s="94" t="s">
        <v>484</v>
      </c>
      <c r="D41" s="92" t="s">
        <v>17</v>
      </c>
      <c r="E41" s="109" t="str">
        <f>VLOOKUP(Table1432[[#This Row],[NUTS I]],Table1533[],2,FALSE)</f>
        <v>1</v>
      </c>
      <c r="F41" s="116" t="s">
        <v>25</v>
      </c>
      <c r="G41" s="109" t="str">
        <f>VLOOKUP(Table1432[[#This Row],[NUTS II 2011]],Table1634[],2,FALSE)</f>
        <v>18</v>
      </c>
      <c r="H41" s="93" t="s">
        <v>25</v>
      </c>
      <c r="I41" s="109" t="str">
        <f>VLOOKUP(Table1432[[#This Row],[NUTS II 2013]],Table162436[],2,FALSE)</f>
        <v>18</v>
      </c>
      <c r="J41" s="116" t="s">
        <v>49</v>
      </c>
      <c r="K41" s="109" t="str">
        <f>VLOOKUP(Table1432[[#This Row],[NUTS III 2011]],Table1735[],2,FALSE)</f>
        <v>185</v>
      </c>
      <c r="L41" s="92" t="s">
        <v>49</v>
      </c>
      <c r="M41" s="109" t="str">
        <f>VLOOKUP(Table1432[[#This Row],[NUTS III 2013]],Table172537[],2,FALSE)</f>
        <v>185</v>
      </c>
      <c r="N41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4.95</v>
      </c>
      <c r="P41" s="117">
        <v>1</v>
      </c>
      <c r="Q41" s="115">
        <v>6</v>
      </c>
    </row>
    <row r="42" spans="1:17" ht="18.75">
      <c r="A42" s="78" t="s">
        <v>79</v>
      </c>
      <c r="B42" s="14" t="s">
        <v>1018</v>
      </c>
      <c r="C42" s="94" t="s">
        <v>676</v>
      </c>
      <c r="D42" s="92" t="s">
        <v>17</v>
      </c>
      <c r="E42" s="109" t="str">
        <f>VLOOKUP(Table1432[[#This Row],[NUTS I]],Table1533[],2,FALSE)</f>
        <v>1</v>
      </c>
      <c r="F42" s="116" t="s">
        <v>1</v>
      </c>
      <c r="G42" s="109" t="str">
        <f>VLOOKUP(Table1432[[#This Row],[NUTS II 2011]],Table1634[],2,FALSE)</f>
        <v>11</v>
      </c>
      <c r="H42" s="93" t="s">
        <v>1</v>
      </c>
      <c r="I42" s="109" t="str">
        <f>VLOOKUP(Table1432[[#This Row],[NUTS II 2013]],Table162436[],2,FALSE)</f>
        <v>11</v>
      </c>
      <c r="J42" s="116" t="s">
        <v>1024</v>
      </c>
      <c r="K42" s="109" t="str">
        <f>VLOOKUP(Table1432[[#This Row],[NUTS III 2011]],Table1735[],2,FALSE)</f>
        <v>115</v>
      </c>
      <c r="L42" s="92" t="s">
        <v>59</v>
      </c>
      <c r="M42" s="109" t="str">
        <f>VLOOKUP(Table1432[[#This Row],[NUTS III 2013]],Table172537[],2,FALSE)</f>
        <v>11C</v>
      </c>
      <c r="N42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42" s="117">
        <v>2</v>
      </c>
      <c r="Q42" s="114">
        <v>6</v>
      </c>
    </row>
    <row r="43" spans="1:17" ht="18.75">
      <c r="A43" s="79" t="s">
        <v>80</v>
      </c>
      <c r="B43" s="14" t="s">
        <v>367</v>
      </c>
      <c r="C43" s="94" t="s">
        <v>384</v>
      </c>
      <c r="D43" s="92" t="s">
        <v>17</v>
      </c>
      <c r="E43" s="109" t="str">
        <f>VLOOKUP(Table1432[[#This Row],[NUTS I]],Table1533[],2,FALSE)</f>
        <v>1</v>
      </c>
      <c r="F43" s="116" t="s">
        <v>1</v>
      </c>
      <c r="G43" s="109" t="str">
        <f>VLOOKUP(Table1432[[#This Row],[NUTS II 2011]],Table1634[],2,FALSE)</f>
        <v>11</v>
      </c>
      <c r="H43" s="93" t="s">
        <v>1</v>
      </c>
      <c r="I43" s="109" t="str">
        <f>VLOOKUP(Table1432[[#This Row],[NUTS II 2013]],Table162436[],2,FALSE)</f>
        <v>11</v>
      </c>
      <c r="J43" s="116" t="s">
        <v>61</v>
      </c>
      <c r="K43" s="109" t="str">
        <f>VLOOKUP(Table1432[[#This Row],[NUTS III 2011]],Table1735[],2,FALSE)</f>
        <v>112</v>
      </c>
      <c r="L43" s="93" t="s">
        <v>61</v>
      </c>
      <c r="M43" s="109" t="str">
        <f>VLOOKUP(Table1432[[#This Row],[NUTS III 2013]],Table172537[],2,FALSE)</f>
        <v>112</v>
      </c>
      <c r="N4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43" s="117">
        <v>5</v>
      </c>
      <c r="Q43" s="115">
        <v>57</v>
      </c>
    </row>
    <row r="44" spans="1:17" ht="18.75">
      <c r="A44" s="78" t="s">
        <v>81</v>
      </c>
      <c r="B44" s="14" t="s">
        <v>781</v>
      </c>
      <c r="C44" s="94" t="s">
        <v>497</v>
      </c>
      <c r="D44" s="92" t="s">
        <v>17</v>
      </c>
      <c r="E44" s="109" t="str">
        <f>VLOOKUP(Table1432[[#This Row],[NUTS I]],Table1533[],2,FALSE)</f>
        <v>1</v>
      </c>
      <c r="F44" s="116" t="s">
        <v>25</v>
      </c>
      <c r="G44" s="109" t="str">
        <f>VLOOKUP(Table1432[[#This Row],[NUTS II 2011]],Table1634[],2,FALSE)</f>
        <v>18</v>
      </c>
      <c r="H44" s="93" t="s">
        <v>25</v>
      </c>
      <c r="I44" s="109" t="str">
        <f>VLOOKUP(Table1432[[#This Row],[NUTS II 2013]],Table162436[],2,FALSE)</f>
        <v>18</v>
      </c>
      <c r="J44" s="116" t="s">
        <v>44</v>
      </c>
      <c r="K44" s="109" t="str">
        <f>VLOOKUP(Table1432[[#This Row],[NUTS III 2011]],Table1735[],2,FALSE)</f>
        <v>184</v>
      </c>
      <c r="L44" s="92" t="s">
        <v>44</v>
      </c>
      <c r="M44" s="109" t="str">
        <f>VLOOKUP(Table1432[[#This Row],[NUTS III 2013]],Table172537[],2,FALSE)</f>
        <v>184</v>
      </c>
      <c r="N4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44" s="117">
        <v>0</v>
      </c>
      <c r="Q44" s="114">
        <v>0</v>
      </c>
    </row>
    <row r="45" spans="1:17" ht="18.75">
      <c r="A45" s="78" t="s">
        <v>82</v>
      </c>
      <c r="B45" s="14" t="s">
        <v>828</v>
      </c>
      <c r="C45" s="94" t="s">
        <v>522</v>
      </c>
      <c r="D45" s="92" t="s">
        <v>17</v>
      </c>
      <c r="E45" s="109" t="str">
        <f>VLOOKUP(Table1432[[#This Row],[NUTS I]],Table1533[],2,FALSE)</f>
        <v>1</v>
      </c>
      <c r="F45" s="116" t="s">
        <v>167</v>
      </c>
      <c r="G45" s="109" t="str">
        <f>VLOOKUP(Table1432[[#This Row],[NUTS II 2011]],Table1634[],2,FALSE)</f>
        <v>17</v>
      </c>
      <c r="H45" s="93" t="s">
        <v>36</v>
      </c>
      <c r="I45" s="109" t="str">
        <f>VLOOKUP(Table1432[[#This Row],[NUTS II 2013]],Table162436[],2,FALSE)</f>
        <v>17</v>
      </c>
      <c r="J45" s="116" t="s">
        <v>832</v>
      </c>
      <c r="K45" s="109" t="str">
        <f>VLOOKUP(Table1432[[#This Row],[NUTS III 2011]],Table1735[],2,FALSE)</f>
        <v>172</v>
      </c>
      <c r="L45" s="92" t="s">
        <v>36</v>
      </c>
      <c r="M45" s="109" t="str">
        <f>VLOOKUP(Table1432[[#This Row],[NUTS III 2013]],Table172537[],2,FALSE)</f>
        <v>170</v>
      </c>
      <c r="N45" s="111">
        <f>IFERROR(VLOOKUP(Table1432[[#This Row],[CodINE Mun2013]],VRefAquis!B:H,2,FALSE),IFERROR(VLOOKUP(Table1432[[#This Row],[CodINE NUTIII 2013]],VRefAquis!B:H,2,FALSE),VLOOKUP(Table1432[[#This Row],[CodINE NUTII 2013]],VRefAquis!B:H,2,FALSE)))</f>
        <v>1282</v>
      </c>
      <c r="O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6.69</v>
      </c>
      <c r="P45" s="117">
        <v>9</v>
      </c>
      <c r="Q45" s="114">
        <v>376</v>
      </c>
    </row>
    <row r="46" spans="1:17" ht="18.75">
      <c r="A46" s="79" t="s">
        <v>83</v>
      </c>
      <c r="B46" s="14" t="s">
        <v>938</v>
      </c>
      <c r="C46" s="94" t="s">
        <v>587</v>
      </c>
      <c r="D46" s="92" t="s">
        <v>17</v>
      </c>
      <c r="E46" s="109" t="str">
        <f>VLOOKUP(Table1432[[#This Row],[NUTS I]],Table1533[],2,FALSE)</f>
        <v>1</v>
      </c>
      <c r="F46" s="116" t="s">
        <v>18</v>
      </c>
      <c r="G46" s="109" t="str">
        <f>VLOOKUP(Table1432[[#This Row],[NUTS II 2011]],Table1634[],2,FALSE)</f>
        <v>16</v>
      </c>
      <c r="H46" s="92" t="s">
        <v>18</v>
      </c>
      <c r="I46" s="109" t="str">
        <f>VLOOKUP(Table1432[[#This Row],[NUTS II 2013]],Table162436[],2,FALSE)</f>
        <v>16</v>
      </c>
      <c r="J46" s="116" t="s">
        <v>940</v>
      </c>
      <c r="K46" s="109" t="str">
        <f>VLOOKUP(Table1432[[#This Row],[NUTS III 2011]],Table1735[],2,FALSE)</f>
        <v>163</v>
      </c>
      <c r="L46" s="92" t="s">
        <v>55</v>
      </c>
      <c r="M46" s="109" t="str">
        <f>VLOOKUP(Table1432[[#This Row],[NUTS III 2013]],Table172537[],2,FALSE)</f>
        <v>16F</v>
      </c>
      <c r="N46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46" s="117">
        <v>0</v>
      </c>
      <c r="Q46" s="115">
        <v>0</v>
      </c>
    </row>
    <row r="47" spans="1:17" ht="18.75">
      <c r="A47" s="79" t="s">
        <v>84</v>
      </c>
      <c r="B47" s="14" t="s">
        <v>780</v>
      </c>
      <c r="C47" s="94" t="s">
        <v>496</v>
      </c>
      <c r="D47" s="92" t="s">
        <v>17</v>
      </c>
      <c r="E47" s="109" t="str">
        <f>VLOOKUP(Table1432[[#This Row],[NUTS I]],Table1533[],2,FALSE)</f>
        <v>1</v>
      </c>
      <c r="F47" s="116" t="s">
        <v>25</v>
      </c>
      <c r="G47" s="109" t="str">
        <f>VLOOKUP(Table1432[[#This Row],[NUTS II 2011]],Table1634[],2,FALSE)</f>
        <v>18</v>
      </c>
      <c r="H47" s="93" t="s">
        <v>25</v>
      </c>
      <c r="I47" s="109" t="str">
        <f>VLOOKUP(Table1432[[#This Row],[NUTS II 2013]],Table162436[],2,FALSE)</f>
        <v>18</v>
      </c>
      <c r="J47" s="116" t="s">
        <v>44</v>
      </c>
      <c r="K47" s="109" t="str">
        <f>VLOOKUP(Table1432[[#This Row],[NUTS III 2011]],Table1735[],2,FALSE)</f>
        <v>184</v>
      </c>
      <c r="L47" s="92" t="s">
        <v>44</v>
      </c>
      <c r="M47" s="109" t="str">
        <f>VLOOKUP(Table1432[[#This Row],[NUTS III 2013]],Table172537[],2,FALSE)</f>
        <v>184</v>
      </c>
      <c r="N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4.3899999999999997</v>
      </c>
      <c r="P47" s="117">
        <v>14</v>
      </c>
      <c r="Q47" s="115">
        <v>109</v>
      </c>
    </row>
    <row r="48" spans="1:17" ht="18.75">
      <c r="A48" s="79" t="s">
        <v>85</v>
      </c>
      <c r="B48" s="14" t="s">
        <v>869</v>
      </c>
      <c r="C48" s="94" t="s">
        <v>541</v>
      </c>
      <c r="D48" s="92" t="s">
        <v>17</v>
      </c>
      <c r="E48" s="109" t="str">
        <f>VLOOKUP(Table1432[[#This Row],[NUTS I]],Table1533[],2,FALSE)</f>
        <v>1</v>
      </c>
      <c r="F48" s="116" t="s">
        <v>18</v>
      </c>
      <c r="G48" s="109" t="str">
        <f>VLOOKUP(Table1432[[#This Row],[NUTS II 2011]],Table1634[],2,FALSE)</f>
        <v>16</v>
      </c>
      <c r="H48" s="92" t="s">
        <v>18</v>
      </c>
      <c r="I48" s="109" t="str">
        <f>VLOOKUP(Table1432[[#This Row],[NUTS II 2013]],Table162436[],2,FALSE)</f>
        <v>16</v>
      </c>
      <c r="J48" s="116" t="s">
        <v>871</v>
      </c>
      <c r="K48" s="109" t="str">
        <f>VLOOKUP(Table1432[[#This Row],[NUTS III 2011]],Table1735[],2,FALSE)</f>
        <v>16A</v>
      </c>
      <c r="L48" s="93" t="s">
        <v>47</v>
      </c>
      <c r="M48" s="109" t="str">
        <f>VLOOKUP(Table1432[[#This Row],[NUTS III 2013]],Table172537[],2,FALSE)</f>
        <v>16J</v>
      </c>
      <c r="N48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</v>
      </c>
      <c r="P48" s="117">
        <v>2</v>
      </c>
      <c r="Q48" s="115">
        <v>2</v>
      </c>
    </row>
    <row r="49" spans="1:17" ht="18.75">
      <c r="A49" s="78" t="s">
        <v>86</v>
      </c>
      <c r="B49" s="14" t="s">
        <v>768</v>
      </c>
      <c r="C49" s="94" t="s">
        <v>483</v>
      </c>
      <c r="D49" s="92" t="s">
        <v>17</v>
      </c>
      <c r="E49" s="109" t="str">
        <f>VLOOKUP(Table1432[[#This Row],[NUTS I]],Table1533[],2,FALSE)</f>
        <v>1</v>
      </c>
      <c r="F49" s="116" t="s">
        <v>25</v>
      </c>
      <c r="G49" s="109" t="str">
        <f>VLOOKUP(Table1432[[#This Row],[NUTS II 2011]],Table1634[],2,FALSE)</f>
        <v>18</v>
      </c>
      <c r="H49" s="93" t="s">
        <v>25</v>
      </c>
      <c r="I49" s="109" t="str">
        <f>VLOOKUP(Table1432[[#This Row],[NUTS II 2013]],Table162436[],2,FALSE)</f>
        <v>18</v>
      </c>
      <c r="J49" s="116" t="s">
        <v>49</v>
      </c>
      <c r="K49" s="109" t="str">
        <f>VLOOKUP(Table1432[[#This Row],[NUTS III 2011]],Table1735[],2,FALSE)</f>
        <v>185</v>
      </c>
      <c r="L49" s="92" t="s">
        <v>49</v>
      </c>
      <c r="M49" s="109" t="str">
        <f>VLOOKUP(Table1432[[#This Row],[NUTS III 2013]],Table172537[],2,FALSE)</f>
        <v>185</v>
      </c>
      <c r="N49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4.49</v>
      </c>
      <c r="P49" s="117">
        <v>18</v>
      </c>
      <c r="Q49" s="114">
        <v>37</v>
      </c>
    </row>
    <row r="50" spans="1:17" ht="18.75">
      <c r="A50" s="79" t="s">
        <v>87</v>
      </c>
      <c r="B50" s="14" t="s">
        <v>865</v>
      </c>
      <c r="C50" s="94" t="s">
        <v>631</v>
      </c>
      <c r="D50" s="92" t="s">
        <v>17</v>
      </c>
      <c r="E50" s="109" t="str">
        <f>VLOOKUP(Table1432[[#This Row],[NUTS I]],Table1533[],2,FALSE)</f>
        <v>1</v>
      </c>
      <c r="F50" s="116" t="s">
        <v>18</v>
      </c>
      <c r="G50" s="109" t="str">
        <f>VLOOKUP(Table1432[[#This Row],[NUTS II 2011]],Table1634[],2,FALSE)</f>
        <v>16</v>
      </c>
      <c r="H50" s="92" t="s">
        <v>18</v>
      </c>
      <c r="I50" s="109" t="str">
        <f>VLOOKUP(Table1432[[#This Row],[NUTS II 2013]],Table162436[],2,FALSE)</f>
        <v>16</v>
      </c>
      <c r="J50" s="116" t="s">
        <v>34</v>
      </c>
      <c r="K50" s="109" t="str">
        <f>VLOOKUP(Table1432[[#This Row],[NUTS III 2011]],Table1735[],2,FALSE)</f>
        <v>16B</v>
      </c>
      <c r="L50" s="93" t="s">
        <v>34</v>
      </c>
      <c r="M50" s="109" t="str">
        <f>VLOOKUP(Table1432[[#This Row],[NUTS III 2013]],Table172537[],2,FALSE)</f>
        <v>16B</v>
      </c>
      <c r="N5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0" s="117">
        <v>0</v>
      </c>
      <c r="Q50" s="115">
        <v>0</v>
      </c>
    </row>
    <row r="51" spans="1:17" ht="18.75">
      <c r="A51" s="79" t="s">
        <v>88</v>
      </c>
      <c r="B51" s="14" t="s">
        <v>797</v>
      </c>
      <c r="C51" s="94" t="s">
        <v>456</v>
      </c>
      <c r="D51" s="92" t="s">
        <v>17</v>
      </c>
      <c r="E51" s="109" t="str">
        <f>VLOOKUP(Table1432[[#This Row],[NUTS I]],Table1533[],2,FALSE)</f>
        <v>1</v>
      </c>
      <c r="F51" s="116" t="s">
        <v>25</v>
      </c>
      <c r="G51" s="109" t="str">
        <f>VLOOKUP(Table1432[[#This Row],[NUTS II 2011]],Table1634[],2,FALSE)</f>
        <v>18</v>
      </c>
      <c r="H51" s="93" t="s">
        <v>25</v>
      </c>
      <c r="I51" s="109" t="str">
        <f>VLOOKUP(Table1432[[#This Row],[NUTS II 2013]],Table162436[],2,FALSE)</f>
        <v>18</v>
      </c>
      <c r="J51" s="116" t="s">
        <v>26</v>
      </c>
      <c r="K51" s="109" t="str">
        <f>VLOOKUP(Table1432[[#This Row],[NUTS III 2011]],Table1735[],2,FALSE)</f>
        <v>183</v>
      </c>
      <c r="L51" s="92" t="s">
        <v>26</v>
      </c>
      <c r="M51" s="109" t="str">
        <f>VLOOKUP(Table1432[[#This Row],[NUTS III 2013]],Table172537[],2,FALSE)</f>
        <v>187</v>
      </c>
      <c r="N5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3.03</v>
      </c>
      <c r="P51" s="117">
        <v>1</v>
      </c>
      <c r="Q51" s="115">
        <v>44</v>
      </c>
    </row>
    <row r="52" spans="1:17" ht="18.75">
      <c r="A52" s="78" t="s">
        <v>89</v>
      </c>
      <c r="B52" s="14" t="s">
        <v>970</v>
      </c>
      <c r="C52" s="94" t="s">
        <v>684</v>
      </c>
      <c r="D52" s="92" t="s">
        <v>17</v>
      </c>
      <c r="E52" s="109" t="str">
        <f>VLOOKUP(Table1432[[#This Row],[NUTS I]],Table1533[],2,FALSE)</f>
        <v>1</v>
      </c>
      <c r="F52" s="116" t="s">
        <v>1</v>
      </c>
      <c r="G52" s="109" t="str">
        <f>VLOOKUP(Table1432[[#This Row],[NUTS II 2011]],Table1634[],2,FALSE)</f>
        <v>11</v>
      </c>
      <c r="H52" s="93" t="s">
        <v>1</v>
      </c>
      <c r="I52" s="109" t="str">
        <f>VLOOKUP(Table1432[[#This Row],[NUTS II 2013]],Table162436[],2,FALSE)</f>
        <v>11</v>
      </c>
      <c r="J52" s="116" t="s">
        <v>980</v>
      </c>
      <c r="K52" s="109" t="str">
        <f>VLOOKUP(Table1432[[#This Row],[NUTS III 2011]],Table1735[],2,FALSE)</f>
        <v>118</v>
      </c>
      <c r="L52" s="93" t="s">
        <v>90</v>
      </c>
      <c r="M52" s="109" t="str">
        <f>VLOOKUP(Table1432[[#This Row],[NUTS III 2013]],Table172537[],2,FALSE)</f>
        <v>11B</v>
      </c>
      <c r="N52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52" s="117">
        <v>0</v>
      </c>
      <c r="Q52" s="114">
        <v>0</v>
      </c>
    </row>
    <row r="53" spans="1:17" ht="18.75">
      <c r="A53" s="78" t="s">
        <v>91</v>
      </c>
      <c r="B53" s="14" t="s">
        <v>368</v>
      </c>
      <c r="C53" s="94" t="s">
        <v>385</v>
      </c>
      <c r="D53" s="92" t="s">
        <v>17</v>
      </c>
      <c r="E53" s="109" t="str">
        <f>VLOOKUP(Table1432[[#This Row],[NUTS I]],Table1533[],2,FALSE)</f>
        <v>1</v>
      </c>
      <c r="F53" s="116" t="s">
        <v>1</v>
      </c>
      <c r="G53" s="109" t="str">
        <f>VLOOKUP(Table1432[[#This Row],[NUTS II 2011]],Table1634[],2,FALSE)</f>
        <v>11</v>
      </c>
      <c r="H53" s="93" t="s">
        <v>1</v>
      </c>
      <c r="I53" s="109" t="str">
        <f>VLOOKUP(Table1432[[#This Row],[NUTS II 2013]],Table162436[],2,FALSE)</f>
        <v>11</v>
      </c>
      <c r="J53" s="116" t="s">
        <v>61</v>
      </c>
      <c r="K53" s="109" t="str">
        <f>VLOOKUP(Table1432[[#This Row],[NUTS III 2011]],Table1735[],2,FALSE)</f>
        <v>112</v>
      </c>
      <c r="L53" s="93" t="s">
        <v>61</v>
      </c>
      <c r="M53" s="109" t="str">
        <f>VLOOKUP(Table1432[[#This Row],[NUTS III 2013]],Table172537[],2,FALSE)</f>
        <v>112</v>
      </c>
      <c r="N5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5.26</v>
      </c>
      <c r="P53" s="117">
        <v>2</v>
      </c>
      <c r="Q53" s="114">
        <v>80</v>
      </c>
    </row>
    <row r="54" spans="1:17" ht="18.75">
      <c r="A54" s="79" t="s">
        <v>92</v>
      </c>
      <c r="B54" s="14" t="s">
        <v>977</v>
      </c>
      <c r="C54" s="94" t="s">
        <v>644</v>
      </c>
      <c r="D54" s="92" t="s">
        <v>17</v>
      </c>
      <c r="E54" s="109" t="str">
        <f>VLOOKUP(Table1432[[#This Row],[NUTS I]],Table1533[],2,FALSE)</f>
        <v>1</v>
      </c>
      <c r="F54" s="116" t="s">
        <v>1</v>
      </c>
      <c r="G54" s="109" t="str">
        <f>VLOOKUP(Table1432[[#This Row],[NUTS II 2011]],Table1634[],2,FALSE)</f>
        <v>11</v>
      </c>
      <c r="H54" s="93" t="s">
        <v>1</v>
      </c>
      <c r="I54" s="109" t="str">
        <f>VLOOKUP(Table1432[[#This Row],[NUTS II 2013]],Table162436[],2,FALSE)</f>
        <v>11</v>
      </c>
      <c r="J54" s="116" t="s">
        <v>980</v>
      </c>
      <c r="K54" s="109" t="str">
        <f>VLOOKUP(Table1432[[#This Row],[NUTS III 2011]],Table1735[],2,FALSE)</f>
        <v>118</v>
      </c>
      <c r="L54" s="92" t="s">
        <v>40</v>
      </c>
      <c r="M54" s="109" t="str">
        <f>VLOOKUP(Table1432[[#This Row],[NUTS III 2013]],Table172537[],2,FALSE)</f>
        <v>11E</v>
      </c>
      <c r="N5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2.62</v>
      </c>
      <c r="P54" s="117">
        <v>5</v>
      </c>
      <c r="Q54" s="114">
        <v>34</v>
      </c>
    </row>
    <row r="55" spans="1:17" ht="31.5">
      <c r="A55" s="79" t="s">
        <v>93</v>
      </c>
      <c r="B55" s="14" t="s">
        <v>1021</v>
      </c>
      <c r="C55" s="94" t="s">
        <v>711</v>
      </c>
      <c r="D55" s="92" t="s">
        <v>17</v>
      </c>
      <c r="E55" s="109" t="str">
        <f>VLOOKUP(Table1432[[#This Row],[NUTS I]],Table1533[],2,FALSE)</f>
        <v>1</v>
      </c>
      <c r="F55" s="116" t="s">
        <v>1</v>
      </c>
      <c r="G55" s="109" t="str">
        <f>VLOOKUP(Table1432[[#This Row],[NUTS II 2011]],Table1634[],2,FALSE)</f>
        <v>11</v>
      </c>
      <c r="H55" s="93" t="s">
        <v>1</v>
      </c>
      <c r="I55" s="109" t="str">
        <f>VLOOKUP(Table1432[[#This Row],[NUTS II 2013]],Table162436[],2,FALSE)</f>
        <v>11</v>
      </c>
      <c r="J55" s="116" t="s">
        <v>1024</v>
      </c>
      <c r="K55" s="109" t="str">
        <f>VLOOKUP(Table1432[[#This Row],[NUTS III 2011]],Table1735[],2,FALSE)</f>
        <v>115</v>
      </c>
      <c r="L55" s="92" t="s">
        <v>94</v>
      </c>
      <c r="M55" s="109" t="str">
        <f>VLOOKUP(Table1432[[#This Row],[NUTS III 2013]],Table172537[],2,FALSE)</f>
        <v>119</v>
      </c>
      <c r="N5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55" s="117">
        <v>0</v>
      </c>
      <c r="Q55" s="115">
        <v>0</v>
      </c>
    </row>
    <row r="56" spans="1:17" ht="18.75">
      <c r="A56" s="78" t="s">
        <v>95</v>
      </c>
      <c r="B56" s="14" t="s">
        <v>858</v>
      </c>
      <c r="C56" s="94" t="s">
        <v>630</v>
      </c>
      <c r="D56" s="92" t="s">
        <v>17</v>
      </c>
      <c r="E56" s="109" t="str">
        <f>VLOOKUP(Table1432[[#This Row],[NUTS I]],Table1533[],2,FALSE)</f>
        <v>1</v>
      </c>
      <c r="F56" s="116" t="s">
        <v>18</v>
      </c>
      <c r="G56" s="109" t="str">
        <f>VLOOKUP(Table1432[[#This Row],[NUTS II 2011]],Table1634[],2,FALSE)</f>
        <v>16</v>
      </c>
      <c r="H56" s="92" t="s">
        <v>18</v>
      </c>
      <c r="I56" s="109" t="str">
        <f>VLOOKUP(Table1432[[#This Row],[NUTS II 2013]],Table162436[],2,FALSE)</f>
        <v>16</v>
      </c>
      <c r="J56" s="116" t="s">
        <v>34</v>
      </c>
      <c r="K56" s="109" t="str">
        <f>VLOOKUP(Table1432[[#This Row],[NUTS III 2011]],Table1735[],2,FALSE)</f>
        <v>16B</v>
      </c>
      <c r="L56" s="93" t="s">
        <v>34</v>
      </c>
      <c r="M56" s="109" t="str">
        <f>VLOOKUP(Table1432[[#This Row],[NUTS III 2013]],Table172537[],2,FALSE)</f>
        <v>16B</v>
      </c>
      <c r="N56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6" s="117">
        <v>0</v>
      </c>
      <c r="Q56" s="114">
        <v>0</v>
      </c>
    </row>
    <row r="57" spans="1:17" ht="18.75">
      <c r="A57" s="79" t="s">
        <v>96</v>
      </c>
      <c r="B57" s="14" t="s">
        <v>864</v>
      </c>
      <c r="C57" s="94" t="s">
        <v>629</v>
      </c>
      <c r="D57" s="92" t="s">
        <v>17</v>
      </c>
      <c r="E57" s="109" t="str">
        <f>VLOOKUP(Table1432[[#This Row],[NUTS I]],Table1533[],2,FALSE)</f>
        <v>1</v>
      </c>
      <c r="F57" s="116" t="s">
        <v>18</v>
      </c>
      <c r="G57" s="109" t="str">
        <f>VLOOKUP(Table1432[[#This Row],[NUTS II 2011]],Table1634[],2,FALSE)</f>
        <v>16</v>
      </c>
      <c r="H57" s="92" t="s">
        <v>18</v>
      </c>
      <c r="I57" s="109" t="str">
        <f>VLOOKUP(Table1432[[#This Row],[NUTS II 2013]],Table162436[],2,FALSE)</f>
        <v>16</v>
      </c>
      <c r="J57" s="116" t="s">
        <v>34</v>
      </c>
      <c r="K57" s="109" t="str">
        <f>VLOOKUP(Table1432[[#This Row],[NUTS III 2011]],Table1735[],2,FALSE)</f>
        <v>16B</v>
      </c>
      <c r="L57" s="93" t="s">
        <v>34</v>
      </c>
      <c r="M57" s="109" t="str">
        <f>VLOOKUP(Table1432[[#This Row],[NUTS III 2013]],Table172537[],2,FALSE)</f>
        <v>16B</v>
      </c>
      <c r="N57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4.53</v>
      </c>
      <c r="P57" s="117">
        <v>1</v>
      </c>
      <c r="Q57" s="115">
        <v>3</v>
      </c>
    </row>
    <row r="58" spans="1:17" ht="18.75">
      <c r="A58" s="78" t="s">
        <v>97</v>
      </c>
      <c r="B58" s="14" t="s">
        <v>734</v>
      </c>
      <c r="C58" s="94" t="s">
        <v>422</v>
      </c>
      <c r="D58" s="93" t="s">
        <v>64</v>
      </c>
      <c r="E58" s="110" t="str">
        <f>VLOOKUP(Table1432[[#This Row],[NUTS I]],Table1533[],2,FALSE)</f>
        <v>2</v>
      </c>
      <c r="F58" s="116" t="s">
        <v>64</v>
      </c>
      <c r="G58" s="109" t="str">
        <f>VLOOKUP(Table1432[[#This Row],[NUTS II 2011]],Table1634[],2,FALSE)</f>
        <v>20</v>
      </c>
      <c r="H58" s="92" t="s">
        <v>64</v>
      </c>
      <c r="I58" s="109" t="str">
        <f>VLOOKUP(Table1432[[#This Row],[NUTS II 2013]],Table162436[],2,FALSE)</f>
        <v>20</v>
      </c>
      <c r="J58" s="116" t="s">
        <v>64</v>
      </c>
      <c r="K58" s="109" t="str">
        <f>VLOOKUP(Table1432[[#This Row],[NUTS III 2011]],Table1735[],2,FALSE)</f>
        <v>200</v>
      </c>
      <c r="L58" s="116" t="s">
        <v>64</v>
      </c>
      <c r="M58" s="109" t="str">
        <f>VLOOKUP(Table1432[[#This Row],[NUTS III 2013]],Table172537[],2,FALSE)</f>
        <v>200</v>
      </c>
      <c r="N5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58" s="117">
        <v>2</v>
      </c>
      <c r="Q58" s="114">
        <v>4</v>
      </c>
    </row>
    <row r="59" spans="1:17" ht="18.75">
      <c r="A59" s="78" t="s">
        <v>98</v>
      </c>
      <c r="B59" s="14" t="s">
        <v>725</v>
      </c>
      <c r="C59" s="94" t="s">
        <v>400</v>
      </c>
      <c r="D59" s="93" t="s">
        <v>99</v>
      </c>
      <c r="E59" s="110" t="str">
        <f>VLOOKUP(Table1432[[#This Row],[NUTS I]],Table1533[],2,FALSE)</f>
        <v>3</v>
      </c>
      <c r="F59" s="116" t="s">
        <v>99</v>
      </c>
      <c r="G59" s="109" t="str">
        <f>VLOOKUP(Table1432[[#This Row],[NUTS II 2011]],Table1634[],2,FALSE)</f>
        <v>30</v>
      </c>
      <c r="H59" s="92" t="s">
        <v>99</v>
      </c>
      <c r="I59" s="109" t="str">
        <f>VLOOKUP(Table1432[[#This Row],[NUTS II 2013]],Table162436[],2,FALSE)</f>
        <v>30</v>
      </c>
      <c r="J59" s="116" t="s">
        <v>99</v>
      </c>
      <c r="K59" s="109" t="str">
        <f>VLOOKUP(Table1432[[#This Row],[NUTS III 2011]],Table1735[],2,FALSE)</f>
        <v>300</v>
      </c>
      <c r="L59" s="116" t="s">
        <v>99</v>
      </c>
      <c r="M59" s="109" t="str">
        <f>VLOOKUP(Table1432[[#This Row],[NUTS III 2013]],Table172537[],2,FALSE)</f>
        <v>300</v>
      </c>
      <c r="N59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2.4900000000000002</v>
      </c>
      <c r="P59" s="117">
        <v>0</v>
      </c>
      <c r="Q59" s="114">
        <v>0</v>
      </c>
    </row>
    <row r="60" spans="1:17" ht="18.75">
      <c r="A60" s="79" t="s">
        <v>100</v>
      </c>
      <c r="B60" s="14" t="s">
        <v>724</v>
      </c>
      <c r="C60" s="94" t="s">
        <v>399</v>
      </c>
      <c r="D60" s="93" t="s">
        <v>99</v>
      </c>
      <c r="E60" s="110" t="str">
        <f>VLOOKUP(Table1432[[#This Row],[NUTS I]],Table1533[],2,FALSE)</f>
        <v>3</v>
      </c>
      <c r="F60" s="116" t="s">
        <v>99</v>
      </c>
      <c r="G60" s="109" t="str">
        <f>VLOOKUP(Table1432[[#This Row],[NUTS II 2011]],Table1634[],2,FALSE)</f>
        <v>30</v>
      </c>
      <c r="H60" s="92" t="s">
        <v>99</v>
      </c>
      <c r="I60" s="109" t="str">
        <f>VLOOKUP(Table1432[[#This Row],[NUTS II 2013]],Table162436[],2,FALSE)</f>
        <v>30</v>
      </c>
      <c r="J60" s="116" t="s">
        <v>99</v>
      </c>
      <c r="K60" s="109" t="str">
        <f>VLOOKUP(Table1432[[#This Row],[NUTS III 2011]],Table1735[],2,FALSE)</f>
        <v>300</v>
      </c>
      <c r="L60" s="116" t="s">
        <v>99</v>
      </c>
      <c r="M60" s="109" t="str">
        <f>VLOOKUP(Table1432[[#This Row],[NUTS III 2013]],Table172537[],2,FALSE)</f>
        <v>300</v>
      </c>
      <c r="N6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4.32</v>
      </c>
      <c r="P60" s="117">
        <v>0</v>
      </c>
      <c r="Q60" s="115">
        <v>0</v>
      </c>
    </row>
    <row r="61" spans="1:17" ht="18.75">
      <c r="A61" s="78" t="s">
        <v>101</v>
      </c>
      <c r="B61" s="14" t="s">
        <v>1053</v>
      </c>
      <c r="C61" s="94" t="s">
        <v>374</v>
      </c>
      <c r="D61" s="92" t="s">
        <v>17</v>
      </c>
      <c r="E61" s="109" t="str">
        <f>VLOOKUP(Table1432[[#This Row],[NUTS I]],Table1533[],2,FALSE)</f>
        <v>1</v>
      </c>
      <c r="F61" s="116" t="s">
        <v>1</v>
      </c>
      <c r="G61" s="109" t="str">
        <f>VLOOKUP(Table1432[[#This Row],[NUTS II 2011]],Table1634[],2,FALSE)</f>
        <v>11</v>
      </c>
      <c r="H61" s="93" t="s">
        <v>1</v>
      </c>
      <c r="I61" s="109" t="str">
        <f>VLOOKUP(Table1432[[#This Row],[NUTS II 2013]],Table162436[],2,FALSE)</f>
        <v>11</v>
      </c>
      <c r="J61" s="116" t="s">
        <v>1055</v>
      </c>
      <c r="K61" s="109" t="str">
        <f>VLOOKUP(Table1432[[#This Row],[NUTS III 2011]],Table1735[],2,FALSE)</f>
        <v>111</v>
      </c>
      <c r="L61" s="92" t="s">
        <v>67</v>
      </c>
      <c r="M61" s="109" t="str">
        <f>VLOOKUP(Table1432[[#This Row],[NUTS III 2013]],Table172537[],2,FALSE)</f>
        <v>111</v>
      </c>
      <c r="N6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61" s="117">
        <v>0</v>
      </c>
      <c r="Q61" s="114">
        <v>0</v>
      </c>
    </row>
    <row r="62" spans="1:17" ht="18.75">
      <c r="A62" s="78" t="s">
        <v>102</v>
      </c>
      <c r="B62" s="14" t="s">
        <v>811</v>
      </c>
      <c r="C62" s="94" t="s">
        <v>471</v>
      </c>
      <c r="D62" s="92" t="s">
        <v>17</v>
      </c>
      <c r="E62" s="109" t="str">
        <f>VLOOKUP(Table1432[[#This Row],[NUTS I]],Table1533[],2,FALSE)</f>
        <v>1</v>
      </c>
      <c r="F62" s="116" t="s">
        <v>25</v>
      </c>
      <c r="G62" s="109" t="str">
        <f>VLOOKUP(Table1432[[#This Row],[NUTS II 2011]],Table1634[],2,FALSE)</f>
        <v>18</v>
      </c>
      <c r="H62" s="93" t="s">
        <v>25</v>
      </c>
      <c r="I62" s="109" t="str">
        <f>VLOOKUP(Table1432[[#This Row],[NUTS II 2013]],Table162436[],2,FALSE)</f>
        <v>18</v>
      </c>
      <c r="J62" s="116" t="s">
        <v>53</v>
      </c>
      <c r="K62" s="109" t="str">
        <f>VLOOKUP(Table1432[[#This Row],[NUTS III 2011]],Table1735[],2,FALSE)</f>
        <v>182</v>
      </c>
      <c r="L62" s="92" t="s">
        <v>53</v>
      </c>
      <c r="M62" s="109" t="str">
        <f>VLOOKUP(Table1432[[#This Row],[NUTS III 2013]],Table172537[],2,FALSE)</f>
        <v>186</v>
      </c>
      <c r="N6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2" s="117">
        <v>4</v>
      </c>
      <c r="Q62" s="114">
        <v>26</v>
      </c>
    </row>
    <row r="63" spans="1:17" ht="18.75">
      <c r="A63" s="78" t="s">
        <v>103</v>
      </c>
      <c r="B63" s="14" t="s">
        <v>948</v>
      </c>
      <c r="C63" s="94" t="s">
        <v>608</v>
      </c>
      <c r="D63" s="92" t="s">
        <v>17</v>
      </c>
      <c r="E63" s="109" t="str">
        <f>VLOOKUP(Table1432[[#This Row],[NUTS I]],Table1533[],2,FALSE)</f>
        <v>1</v>
      </c>
      <c r="F63" s="116" t="s">
        <v>18</v>
      </c>
      <c r="G63" s="109" t="str">
        <f>VLOOKUP(Table1432[[#This Row],[NUTS II 2011]],Table1634[],2,FALSE)</f>
        <v>16</v>
      </c>
      <c r="H63" s="92" t="s">
        <v>18</v>
      </c>
      <c r="I63" s="109" t="str">
        <f>VLOOKUP(Table1432[[#This Row],[NUTS II 2013]],Table162436[],2,FALSE)</f>
        <v>16</v>
      </c>
      <c r="J63" s="116" t="s">
        <v>950</v>
      </c>
      <c r="K63" s="109" t="str">
        <f>VLOOKUP(Table1432[[#This Row],[NUTS III 2011]],Table1735[],2,FALSE)</f>
        <v>162</v>
      </c>
      <c r="L63" s="92" t="s">
        <v>69</v>
      </c>
      <c r="M63" s="109" t="str">
        <f>VLOOKUP(Table1432[[#This Row],[NUTS III 2013]],Table172537[],2,FALSE)</f>
        <v>16E</v>
      </c>
      <c r="N6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3.45</v>
      </c>
      <c r="P63" s="117">
        <v>16</v>
      </c>
      <c r="Q63" s="114">
        <v>32</v>
      </c>
    </row>
    <row r="64" spans="1:17" ht="31.5">
      <c r="A64" s="79" t="s">
        <v>104</v>
      </c>
      <c r="B64" s="14" t="s">
        <v>999</v>
      </c>
      <c r="C64" s="94" t="s">
        <v>663</v>
      </c>
      <c r="D64" s="92" t="s">
        <v>17</v>
      </c>
      <c r="E64" s="109" t="str">
        <f>VLOOKUP(Table1432[[#This Row],[NUTS I]],Table1533[],2,FALSE)</f>
        <v>1</v>
      </c>
      <c r="F64" s="116" t="s">
        <v>1</v>
      </c>
      <c r="G64" s="109" t="str">
        <f>VLOOKUP(Table1432[[#This Row],[NUTS II 2011]],Table1634[],2,FALSE)</f>
        <v>11</v>
      </c>
      <c r="H64" s="93" t="s">
        <v>1</v>
      </c>
      <c r="I64" s="109" t="str">
        <f>VLOOKUP(Table1432[[#This Row],[NUTS II 2013]],Table162436[],2,FALSE)</f>
        <v>11</v>
      </c>
      <c r="J64" s="116" t="s">
        <v>41</v>
      </c>
      <c r="K64" s="109" t="str">
        <f>VLOOKUP(Table1432[[#This Row],[NUTS III 2011]],Table1735[],2,FALSE)</f>
        <v>117</v>
      </c>
      <c r="L64" s="92" t="s">
        <v>41</v>
      </c>
      <c r="M64" s="109" t="str">
        <f>VLOOKUP(Table1432[[#This Row],[NUTS III 2013]],Table172537[],2,FALSE)</f>
        <v>11D</v>
      </c>
      <c r="N6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64" s="117">
        <v>1</v>
      </c>
      <c r="Q64" s="115">
        <v>20</v>
      </c>
    </row>
    <row r="65" spans="1:17" ht="18.75">
      <c r="A65" s="79" t="s">
        <v>105</v>
      </c>
      <c r="B65" s="14" t="s">
        <v>914</v>
      </c>
      <c r="C65" s="94" t="s">
        <v>577</v>
      </c>
      <c r="D65" s="92" t="s">
        <v>17</v>
      </c>
      <c r="E65" s="109" t="str">
        <f>VLOOKUP(Table1432[[#This Row],[NUTS I]],Table1533[],2,FALSE)</f>
        <v>1</v>
      </c>
      <c r="F65" s="116" t="s">
        <v>18</v>
      </c>
      <c r="G65" s="109" t="str">
        <f>VLOOKUP(Table1432[[#This Row],[NUTS II 2011]],Table1634[],2,FALSE)</f>
        <v>16</v>
      </c>
      <c r="H65" s="92" t="s">
        <v>18</v>
      </c>
      <c r="I65" s="109" t="str">
        <f>VLOOKUP(Table1432[[#This Row],[NUTS II 2013]],Table162436[],2,FALSE)</f>
        <v>16</v>
      </c>
      <c r="J65" s="116" t="s">
        <v>917</v>
      </c>
      <c r="K65" s="109" t="str">
        <f>VLOOKUP(Table1432[[#This Row],[NUTS III 2011]],Table1735[],2,FALSE)</f>
        <v>165</v>
      </c>
      <c r="L65" s="93" t="s">
        <v>23</v>
      </c>
      <c r="M65" s="109" t="str">
        <f>VLOOKUP(Table1432[[#This Row],[NUTS III 2013]],Table172537[],2,FALSE)</f>
        <v>16G</v>
      </c>
      <c r="N6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5" s="117">
        <v>12</v>
      </c>
      <c r="Q65" s="115">
        <v>12</v>
      </c>
    </row>
    <row r="66" spans="1:17" ht="18.75">
      <c r="A66" s="79" t="s">
        <v>106</v>
      </c>
      <c r="B66" s="14" t="s">
        <v>767</v>
      </c>
      <c r="C66" s="94" t="s">
        <v>482</v>
      </c>
      <c r="D66" s="92" t="s">
        <v>17</v>
      </c>
      <c r="E66" s="109" t="str">
        <f>VLOOKUP(Table1432[[#This Row],[NUTS I]],Table1533[],2,FALSE)</f>
        <v>1</v>
      </c>
      <c r="F66" s="116" t="s">
        <v>25</v>
      </c>
      <c r="G66" s="109" t="str">
        <f>VLOOKUP(Table1432[[#This Row],[NUTS II 2011]],Table1634[],2,FALSE)</f>
        <v>18</v>
      </c>
      <c r="H66" s="93" t="s">
        <v>25</v>
      </c>
      <c r="I66" s="109" t="str">
        <f>VLOOKUP(Table1432[[#This Row],[NUTS II 2013]],Table162436[],2,FALSE)</f>
        <v>18</v>
      </c>
      <c r="J66" s="116" t="s">
        <v>49</v>
      </c>
      <c r="K66" s="109" t="str">
        <f>VLOOKUP(Table1432[[#This Row],[NUTS III 2011]],Table1735[],2,FALSE)</f>
        <v>185</v>
      </c>
      <c r="L66" s="92" t="s">
        <v>49</v>
      </c>
      <c r="M66" s="109" t="str">
        <f>VLOOKUP(Table1432[[#This Row],[NUTS III 2013]],Table172537[],2,FALSE)</f>
        <v>185</v>
      </c>
      <c r="N6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66" s="117">
        <v>19</v>
      </c>
      <c r="Q66" s="115">
        <v>23</v>
      </c>
    </row>
    <row r="67" spans="1:17" ht="18.75">
      <c r="A67" s="79" t="s">
        <v>107</v>
      </c>
      <c r="B67" s="14" t="s">
        <v>841</v>
      </c>
      <c r="C67" s="94" t="s">
        <v>521</v>
      </c>
      <c r="D67" s="92" t="s">
        <v>17</v>
      </c>
      <c r="E67" s="109" t="str">
        <f>VLOOKUP(Table1432[[#This Row],[NUTS I]],Table1533[],2,FALSE)</f>
        <v>1</v>
      </c>
      <c r="F67" s="116" t="s">
        <v>167</v>
      </c>
      <c r="G67" s="109" t="str">
        <f>VLOOKUP(Table1432[[#This Row],[NUTS II 2011]],Table1634[],2,FALSE)</f>
        <v>17</v>
      </c>
      <c r="H67" s="93" t="s">
        <v>36</v>
      </c>
      <c r="I67" s="109" t="str">
        <f>VLOOKUP(Table1432[[#This Row],[NUTS II 2013]],Table162436[],2,FALSE)</f>
        <v>17</v>
      </c>
      <c r="J67" s="116" t="s">
        <v>843</v>
      </c>
      <c r="K67" s="109" t="str">
        <f>VLOOKUP(Table1432[[#This Row],[NUTS III 2011]],Table1735[],2,FALSE)</f>
        <v>171</v>
      </c>
      <c r="L67" s="92" t="s">
        <v>36</v>
      </c>
      <c r="M67" s="109" t="str">
        <f>VLOOKUP(Table1432[[#This Row],[NUTS III 2013]],Table172537[],2,FALSE)</f>
        <v>170</v>
      </c>
      <c r="N67" s="111">
        <f>IFERROR(VLOOKUP(Table1432[[#This Row],[CodINE Mun2013]],VRefAquis!B:H,2,FALSE),IFERROR(VLOOKUP(Table1432[[#This Row],[CodINE NUTIII 2013]],VRefAquis!B:H,2,FALSE),VLOOKUP(Table1432[[#This Row],[CodINE NUTII 2013]],VRefAquis!B:H,2,FALSE)))</f>
        <v>3060</v>
      </c>
      <c r="O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10.42</v>
      </c>
      <c r="P67" s="117">
        <v>10</v>
      </c>
      <c r="Q67" s="115">
        <v>764</v>
      </c>
    </row>
    <row r="68" spans="1:17" ht="31.5">
      <c r="A68" s="78" t="s">
        <v>108</v>
      </c>
      <c r="B68" s="14" t="s">
        <v>920</v>
      </c>
      <c r="C68" s="94" t="s">
        <v>586</v>
      </c>
      <c r="D68" s="92" t="s">
        <v>17</v>
      </c>
      <c r="E68" s="109" t="str">
        <f>VLOOKUP(Table1432[[#This Row],[NUTS I]],Table1533[],2,FALSE)</f>
        <v>1</v>
      </c>
      <c r="F68" s="116" t="s">
        <v>18</v>
      </c>
      <c r="G68" s="109" t="str">
        <f>VLOOKUP(Table1432[[#This Row],[NUTS II 2011]],Table1634[],2,FALSE)</f>
        <v>16</v>
      </c>
      <c r="H68" s="92" t="s">
        <v>18</v>
      </c>
      <c r="I68" s="109" t="str">
        <f>VLOOKUP(Table1432[[#This Row],[NUTS II 2013]],Table162436[],2,FALSE)</f>
        <v>16</v>
      </c>
      <c r="J68" s="116" t="s">
        <v>933</v>
      </c>
      <c r="K68" s="109" t="str">
        <f>VLOOKUP(Table1432[[#This Row],[NUTS III 2011]],Table1735[],2,FALSE)</f>
        <v>164</v>
      </c>
      <c r="L68" s="92" t="s">
        <v>55</v>
      </c>
      <c r="M68" s="109" t="str">
        <f>VLOOKUP(Table1432[[#This Row],[NUTS III 2013]],Table172537[],2,FALSE)</f>
        <v>16F</v>
      </c>
      <c r="N68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68" s="117">
        <v>0</v>
      </c>
      <c r="Q68" s="114">
        <v>0</v>
      </c>
    </row>
    <row r="69" spans="1:17" ht="18.75">
      <c r="A69" s="79" t="s">
        <v>109</v>
      </c>
      <c r="B69" s="14" t="s">
        <v>875</v>
      </c>
      <c r="C69" s="94" t="s">
        <v>563</v>
      </c>
      <c r="D69" s="92" t="s">
        <v>17</v>
      </c>
      <c r="E69" s="109" t="str">
        <f>VLOOKUP(Table1432[[#This Row],[NUTS I]],Table1533[],2,FALSE)</f>
        <v>1</v>
      </c>
      <c r="F69" s="116" t="s">
        <v>18</v>
      </c>
      <c r="G69" s="109" t="str">
        <f>VLOOKUP(Table1432[[#This Row],[NUTS II 2011]],Table1634[],2,FALSE)</f>
        <v>16</v>
      </c>
      <c r="H69" s="92" t="s">
        <v>18</v>
      </c>
      <c r="I69" s="109" t="str">
        <f>VLOOKUP(Table1432[[#This Row],[NUTS II 2013]],Table162436[],2,FALSE)</f>
        <v>16</v>
      </c>
      <c r="J69" s="116" t="s">
        <v>877</v>
      </c>
      <c r="K69" s="109" t="str">
        <f>VLOOKUP(Table1432[[#This Row],[NUTS III 2011]],Table1735[],2,FALSE)</f>
        <v>169</v>
      </c>
      <c r="L69" s="92" t="s">
        <v>110</v>
      </c>
      <c r="M69" s="109" t="str">
        <f>VLOOKUP(Table1432[[#This Row],[NUTS III 2013]],Table172537[],2,FALSE)</f>
        <v>16H</v>
      </c>
      <c r="N69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3.18</v>
      </c>
      <c r="P69" s="117">
        <v>1</v>
      </c>
      <c r="Q69" s="115">
        <v>7</v>
      </c>
    </row>
    <row r="70" spans="1:17" ht="18.75">
      <c r="A70" s="79" t="s">
        <v>111</v>
      </c>
      <c r="B70" s="14" t="s">
        <v>1022</v>
      </c>
      <c r="C70" s="94" t="s">
        <v>675</v>
      </c>
      <c r="D70" s="92" t="s">
        <v>17</v>
      </c>
      <c r="E70" s="109" t="str">
        <f>VLOOKUP(Table1432[[#This Row],[NUTS I]],Table1533[],2,FALSE)</f>
        <v>1</v>
      </c>
      <c r="F70" s="116" t="s">
        <v>1</v>
      </c>
      <c r="G70" s="109" t="str">
        <f>VLOOKUP(Table1432[[#This Row],[NUTS II 2011]],Table1634[],2,FALSE)</f>
        <v>11</v>
      </c>
      <c r="H70" s="93" t="s">
        <v>1</v>
      </c>
      <c r="I70" s="109" t="str">
        <f>VLOOKUP(Table1432[[#This Row],[NUTS II 2013]],Table162436[],2,FALSE)</f>
        <v>11</v>
      </c>
      <c r="J70" s="116" t="s">
        <v>1024</v>
      </c>
      <c r="K70" s="109" t="str">
        <f>VLOOKUP(Table1432[[#This Row],[NUTS III 2011]],Table1735[],2,FALSE)</f>
        <v>115</v>
      </c>
      <c r="L70" s="92" t="s">
        <v>59</v>
      </c>
      <c r="M70" s="109" t="str">
        <f>VLOOKUP(Table1432[[#This Row],[NUTS III 2013]],Table172537[],2,FALSE)</f>
        <v>11C</v>
      </c>
      <c r="N7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70" s="117">
        <v>0</v>
      </c>
      <c r="Q70" s="115">
        <v>0</v>
      </c>
    </row>
    <row r="71" spans="1:17" ht="18.75">
      <c r="A71" s="79" t="s">
        <v>112</v>
      </c>
      <c r="B71" s="14" t="s">
        <v>810</v>
      </c>
      <c r="C71" s="94" t="s">
        <v>470</v>
      </c>
      <c r="D71" s="92" t="s">
        <v>17</v>
      </c>
      <c r="E71" s="109" t="str">
        <f>VLOOKUP(Table1432[[#This Row],[NUTS I]],Table1533[],2,FALSE)</f>
        <v>1</v>
      </c>
      <c r="F71" s="116" t="s">
        <v>25</v>
      </c>
      <c r="G71" s="109" t="str">
        <f>VLOOKUP(Table1432[[#This Row],[NUTS II 2011]],Table1634[],2,FALSE)</f>
        <v>18</v>
      </c>
      <c r="H71" s="93" t="s">
        <v>25</v>
      </c>
      <c r="I71" s="109" t="str">
        <f>VLOOKUP(Table1432[[#This Row],[NUTS II 2013]],Table162436[],2,FALSE)</f>
        <v>18</v>
      </c>
      <c r="J71" s="116" t="s">
        <v>53</v>
      </c>
      <c r="K71" s="109" t="str">
        <f>VLOOKUP(Table1432[[#This Row],[NUTS III 2011]],Table1735[],2,FALSE)</f>
        <v>182</v>
      </c>
      <c r="L71" s="92" t="s">
        <v>53</v>
      </c>
      <c r="M71" s="109" t="str">
        <f>VLOOKUP(Table1432[[#This Row],[NUTS III 2013]],Table172537[],2,FALSE)</f>
        <v>186</v>
      </c>
      <c r="N71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71" s="117">
        <v>0</v>
      </c>
      <c r="Q71" s="115">
        <v>0</v>
      </c>
    </row>
    <row r="72" spans="1:17" ht="18.75">
      <c r="A72" s="79" t="s">
        <v>113</v>
      </c>
      <c r="B72" s="14" t="s">
        <v>913</v>
      </c>
      <c r="C72" s="94" t="s">
        <v>576</v>
      </c>
      <c r="D72" s="92" t="s">
        <v>17</v>
      </c>
      <c r="E72" s="109" t="str">
        <f>VLOOKUP(Table1432[[#This Row],[NUTS I]],Table1533[],2,FALSE)</f>
        <v>1</v>
      </c>
      <c r="F72" s="116" t="s">
        <v>18</v>
      </c>
      <c r="G72" s="109" t="str">
        <f>VLOOKUP(Table1432[[#This Row],[NUTS II 2011]],Table1634[],2,FALSE)</f>
        <v>16</v>
      </c>
      <c r="H72" s="92" t="s">
        <v>18</v>
      </c>
      <c r="I72" s="109" t="str">
        <f>VLOOKUP(Table1432[[#This Row],[NUTS II 2013]],Table162436[],2,FALSE)</f>
        <v>16</v>
      </c>
      <c r="J72" s="116" t="s">
        <v>917</v>
      </c>
      <c r="K72" s="109" t="str">
        <f>VLOOKUP(Table1432[[#This Row],[NUTS III 2011]],Table1735[],2,FALSE)</f>
        <v>165</v>
      </c>
      <c r="L72" s="93" t="s">
        <v>23</v>
      </c>
      <c r="M72" s="109" t="str">
        <f>VLOOKUP(Table1432[[#This Row],[NUTS III 2013]],Table172537[],2,FALSE)</f>
        <v>16G</v>
      </c>
      <c r="N7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2.38</v>
      </c>
      <c r="P72" s="117">
        <v>0</v>
      </c>
      <c r="Q72" s="114">
        <v>0</v>
      </c>
    </row>
    <row r="73" spans="1:17" ht="18.75">
      <c r="A73" s="78" t="s">
        <v>114</v>
      </c>
      <c r="B73" s="14" t="s">
        <v>757</v>
      </c>
      <c r="C73" s="94" t="s">
        <v>439</v>
      </c>
      <c r="D73" s="92" t="s">
        <v>17</v>
      </c>
      <c r="E73" s="109" t="str">
        <f>VLOOKUP(Table1432[[#This Row],[NUTS I]],Table1533[],2,FALSE)</f>
        <v>1</v>
      </c>
      <c r="F73" s="116" t="s">
        <v>29</v>
      </c>
      <c r="G73" s="109" t="str">
        <f>VLOOKUP(Table1432[[#This Row],[NUTS II 2011]],Table1634[],2,FALSE)</f>
        <v>15</v>
      </c>
      <c r="H73" s="93" t="s">
        <v>29</v>
      </c>
      <c r="I73" s="109" t="str">
        <f>VLOOKUP(Table1432[[#This Row],[NUTS II 2013]],Table162436[],2,FALSE)</f>
        <v>15</v>
      </c>
      <c r="J73" s="116" t="s">
        <v>29</v>
      </c>
      <c r="K73" s="109">
        <f>VLOOKUP(Table1432[[#This Row],[NUTS III 2011]],Table1735[],2,FALSE)</f>
        <v>150</v>
      </c>
      <c r="L73" s="92" t="s">
        <v>29</v>
      </c>
      <c r="M73" s="109">
        <f>VLOOKUP(Table1432[[#This Row],[NUTS III 2013]],Table172537[],2,FALSE)</f>
        <v>150</v>
      </c>
      <c r="N73" s="111">
        <f>IFERROR(VLOOKUP(Table1432[[#This Row],[CodINE Mun2013]],VRefAquis!B:H,2,FALSE),IFERROR(VLOOKUP(Table1432[[#This Row],[CodINE NUTIII 2013]],VRefAquis!B:H,2,FALSE),VLOOKUP(Table1432[[#This Row],[CodINE NUTII 2013]],VRefAquis!B:H,2,FALSE)))</f>
        <v>1245</v>
      </c>
      <c r="O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6.17</v>
      </c>
      <c r="P73" s="117">
        <v>0</v>
      </c>
      <c r="Q73" s="114">
        <v>0</v>
      </c>
    </row>
    <row r="74" spans="1:17" ht="18.75">
      <c r="A74" s="78" t="s">
        <v>115</v>
      </c>
      <c r="B74" s="14" t="s">
        <v>779</v>
      </c>
      <c r="C74" s="94" t="s">
        <v>495</v>
      </c>
      <c r="D74" s="92" t="s">
        <v>17</v>
      </c>
      <c r="E74" s="109" t="str">
        <f>VLOOKUP(Table1432[[#This Row],[NUTS I]],Table1533[],2,FALSE)</f>
        <v>1</v>
      </c>
      <c r="F74" s="116" t="s">
        <v>25</v>
      </c>
      <c r="G74" s="109" t="str">
        <f>VLOOKUP(Table1432[[#This Row],[NUTS II 2011]],Table1634[],2,FALSE)</f>
        <v>18</v>
      </c>
      <c r="H74" s="93" t="s">
        <v>25</v>
      </c>
      <c r="I74" s="109" t="str">
        <f>VLOOKUP(Table1432[[#This Row],[NUTS II 2013]],Table162436[],2,FALSE)</f>
        <v>18</v>
      </c>
      <c r="J74" s="116" t="s">
        <v>44</v>
      </c>
      <c r="K74" s="109" t="str">
        <f>VLOOKUP(Table1432[[#This Row],[NUTS III 2011]],Table1735[],2,FALSE)</f>
        <v>184</v>
      </c>
      <c r="L74" s="92" t="s">
        <v>44</v>
      </c>
      <c r="M74" s="109" t="str">
        <f>VLOOKUP(Table1432[[#This Row],[NUTS III 2013]],Table172537[],2,FALSE)</f>
        <v>184</v>
      </c>
      <c r="N7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74" s="117">
        <v>0</v>
      </c>
      <c r="Q74" s="114">
        <v>0</v>
      </c>
    </row>
    <row r="75" spans="1:17" ht="18.75">
      <c r="A75" s="78" t="s">
        <v>116</v>
      </c>
      <c r="B75" s="14" t="s">
        <v>885</v>
      </c>
      <c r="C75" s="94" t="s">
        <v>540</v>
      </c>
      <c r="D75" s="92" t="s">
        <v>17</v>
      </c>
      <c r="E75" s="109" t="str">
        <f>VLOOKUP(Table1432[[#This Row],[NUTS I]],Table1533[],2,FALSE)</f>
        <v>1</v>
      </c>
      <c r="F75" s="116" t="s">
        <v>18</v>
      </c>
      <c r="G75" s="109" t="str">
        <f>VLOOKUP(Table1432[[#This Row],[NUTS II 2011]],Table1634[],2,FALSE)</f>
        <v>16</v>
      </c>
      <c r="H75" s="92" t="s">
        <v>18</v>
      </c>
      <c r="I75" s="109" t="str">
        <f>VLOOKUP(Table1432[[#This Row],[NUTS II 2013]],Table162436[],2,FALSE)</f>
        <v>16</v>
      </c>
      <c r="J75" s="116" t="s">
        <v>888</v>
      </c>
      <c r="K75" s="109" t="str">
        <f>VLOOKUP(Table1432[[#This Row],[NUTS III 2011]],Table1735[],2,FALSE)</f>
        <v>168</v>
      </c>
      <c r="L75" s="93" t="s">
        <v>47</v>
      </c>
      <c r="M75" s="109" t="str">
        <f>VLOOKUP(Table1432[[#This Row],[NUTS III 2013]],Table172537[],2,FALSE)</f>
        <v>16J</v>
      </c>
      <c r="N7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75" s="117">
        <v>3</v>
      </c>
      <c r="Q75" s="114">
        <v>26</v>
      </c>
    </row>
    <row r="76" spans="1:17" ht="18.75">
      <c r="A76" s="78" t="s">
        <v>117</v>
      </c>
      <c r="B76" s="14" t="s">
        <v>1020</v>
      </c>
      <c r="C76" s="94" t="s">
        <v>674</v>
      </c>
      <c r="D76" s="92" t="s">
        <v>17</v>
      </c>
      <c r="E76" s="109" t="str">
        <f>VLOOKUP(Table1432[[#This Row],[NUTS I]],Table1533[],2,FALSE)</f>
        <v>1</v>
      </c>
      <c r="F76" s="116" t="s">
        <v>1</v>
      </c>
      <c r="G76" s="109" t="str">
        <f>VLOOKUP(Table1432[[#This Row],[NUTS II 2011]],Table1634[],2,FALSE)</f>
        <v>11</v>
      </c>
      <c r="H76" s="93" t="s">
        <v>1</v>
      </c>
      <c r="I76" s="109" t="str">
        <f>VLOOKUP(Table1432[[#This Row],[NUTS II 2013]],Table162436[],2,FALSE)</f>
        <v>11</v>
      </c>
      <c r="J76" s="116" t="s">
        <v>1024</v>
      </c>
      <c r="K76" s="109" t="str">
        <f>VLOOKUP(Table1432[[#This Row],[NUTS III 2011]],Table1735[],2,FALSE)</f>
        <v>115</v>
      </c>
      <c r="L76" s="92" t="s">
        <v>59</v>
      </c>
      <c r="M76" s="109" t="str">
        <f>VLOOKUP(Table1432[[#This Row],[NUTS III 2013]],Table172537[],2,FALSE)</f>
        <v>11C</v>
      </c>
      <c r="N76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2.56</v>
      </c>
      <c r="P76" s="117">
        <v>0</v>
      </c>
      <c r="Q76" s="114">
        <v>0</v>
      </c>
    </row>
    <row r="77" spans="1:17" ht="18.75">
      <c r="A77" s="78" t="s">
        <v>118</v>
      </c>
      <c r="B77" s="14" t="s">
        <v>766</v>
      </c>
      <c r="C77" s="94" t="s">
        <v>481</v>
      </c>
      <c r="D77" s="92" t="s">
        <v>17</v>
      </c>
      <c r="E77" s="109" t="str">
        <f>VLOOKUP(Table1432[[#This Row],[NUTS I]],Table1533[],2,FALSE)</f>
        <v>1</v>
      </c>
      <c r="F77" s="116" t="s">
        <v>25</v>
      </c>
      <c r="G77" s="109" t="str">
        <f>VLOOKUP(Table1432[[#This Row],[NUTS II 2011]],Table1634[],2,FALSE)</f>
        <v>18</v>
      </c>
      <c r="H77" s="93" t="s">
        <v>25</v>
      </c>
      <c r="I77" s="109" t="str">
        <f>VLOOKUP(Table1432[[#This Row],[NUTS II 2013]],Table162436[],2,FALSE)</f>
        <v>18</v>
      </c>
      <c r="J77" s="116" t="s">
        <v>49</v>
      </c>
      <c r="K77" s="109" t="str">
        <f>VLOOKUP(Table1432[[#This Row],[NUTS III 2011]],Table1735[],2,FALSE)</f>
        <v>185</v>
      </c>
      <c r="L77" s="92" t="s">
        <v>49</v>
      </c>
      <c r="M77" s="109" t="str">
        <f>VLOOKUP(Table1432[[#This Row],[NUTS III 2013]],Table172537[],2,FALSE)</f>
        <v>185</v>
      </c>
      <c r="N77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77" s="117">
        <v>4</v>
      </c>
      <c r="Q77" s="114">
        <v>8</v>
      </c>
    </row>
    <row r="78" spans="1:17" ht="18.75">
      <c r="A78" s="79" t="s">
        <v>119</v>
      </c>
      <c r="B78" s="14" t="s">
        <v>969</v>
      </c>
      <c r="C78" s="94" t="s">
        <v>683</v>
      </c>
      <c r="D78" s="92" t="s">
        <v>17</v>
      </c>
      <c r="E78" s="109" t="str">
        <f>VLOOKUP(Table1432[[#This Row],[NUTS I]],Table1533[],2,FALSE)</f>
        <v>1</v>
      </c>
      <c r="F78" s="116" t="s">
        <v>1</v>
      </c>
      <c r="G78" s="109" t="str">
        <f>VLOOKUP(Table1432[[#This Row],[NUTS II 2011]],Table1634[],2,FALSE)</f>
        <v>11</v>
      </c>
      <c r="H78" s="93" t="s">
        <v>1</v>
      </c>
      <c r="I78" s="109" t="str">
        <f>VLOOKUP(Table1432[[#This Row],[NUTS II 2013]],Table162436[],2,FALSE)</f>
        <v>11</v>
      </c>
      <c r="J78" s="116" t="s">
        <v>980</v>
      </c>
      <c r="K78" s="109" t="str">
        <f>VLOOKUP(Table1432[[#This Row],[NUTS III 2011]],Table1735[],2,FALSE)</f>
        <v>118</v>
      </c>
      <c r="L78" s="93" t="s">
        <v>90</v>
      </c>
      <c r="M78" s="109" t="str">
        <f>VLOOKUP(Table1432[[#This Row],[NUTS III 2013]],Table172537[],2,FALSE)</f>
        <v>11B</v>
      </c>
      <c r="N78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</v>
      </c>
      <c r="P78" s="117">
        <v>8</v>
      </c>
      <c r="Q78" s="115">
        <v>15</v>
      </c>
    </row>
    <row r="79" spans="1:17" ht="18.75">
      <c r="A79" s="79" t="s">
        <v>120</v>
      </c>
      <c r="B79" s="14" t="s">
        <v>1009</v>
      </c>
      <c r="C79" s="94" t="s">
        <v>673</v>
      </c>
      <c r="D79" s="92" t="s">
        <v>17</v>
      </c>
      <c r="E79" s="109" t="str">
        <f>VLOOKUP(Table1432[[#This Row],[NUTS I]],Table1533[],2,FALSE)</f>
        <v>1</v>
      </c>
      <c r="F79" s="116" t="s">
        <v>1</v>
      </c>
      <c r="G79" s="109" t="str">
        <f>VLOOKUP(Table1432[[#This Row],[NUTS II 2011]],Table1634[],2,FALSE)</f>
        <v>11</v>
      </c>
      <c r="H79" s="93" t="s">
        <v>1</v>
      </c>
      <c r="I79" s="109" t="str">
        <f>VLOOKUP(Table1432[[#This Row],[NUTS II 2013]],Table162436[],2,FALSE)</f>
        <v>11</v>
      </c>
      <c r="J79" s="116" t="s">
        <v>1024</v>
      </c>
      <c r="K79" s="109" t="str">
        <f>VLOOKUP(Table1432[[#This Row],[NUTS III 2011]],Table1735[],2,FALSE)</f>
        <v>115</v>
      </c>
      <c r="L79" s="92" t="s">
        <v>59</v>
      </c>
      <c r="M79" s="109" t="str">
        <f>VLOOKUP(Table1432[[#This Row],[NUTS III 2013]],Table172537[],2,FALSE)</f>
        <v>11C</v>
      </c>
      <c r="N79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2.39</v>
      </c>
      <c r="P79" s="117">
        <v>1</v>
      </c>
      <c r="Q79" s="115">
        <v>20</v>
      </c>
    </row>
    <row r="80" spans="1:17" ht="18.75">
      <c r="A80" s="79" t="s">
        <v>121</v>
      </c>
      <c r="B80" s="14" t="s">
        <v>947</v>
      </c>
      <c r="C80" s="94" t="s">
        <v>607</v>
      </c>
      <c r="D80" s="92" t="s">
        <v>17</v>
      </c>
      <c r="E80" s="109" t="str">
        <f>VLOOKUP(Table1432[[#This Row],[NUTS I]],Table1533[],2,FALSE)</f>
        <v>1</v>
      </c>
      <c r="F80" s="116" t="s">
        <v>18</v>
      </c>
      <c r="G80" s="109" t="str">
        <f>VLOOKUP(Table1432[[#This Row],[NUTS II 2011]],Table1634[],2,FALSE)</f>
        <v>16</v>
      </c>
      <c r="H80" s="92" t="s">
        <v>18</v>
      </c>
      <c r="I80" s="109" t="str">
        <f>VLOOKUP(Table1432[[#This Row],[NUTS II 2013]],Table162436[],2,FALSE)</f>
        <v>16</v>
      </c>
      <c r="J80" s="116" t="s">
        <v>950</v>
      </c>
      <c r="K80" s="109" t="str">
        <f>VLOOKUP(Table1432[[#This Row],[NUTS III 2011]],Table1735[],2,FALSE)</f>
        <v>162</v>
      </c>
      <c r="L80" s="92" t="s">
        <v>69</v>
      </c>
      <c r="M80" s="109" t="str">
        <f>VLOOKUP(Table1432[[#This Row],[NUTS III 2013]],Table172537[],2,FALSE)</f>
        <v>16E</v>
      </c>
      <c r="N8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80" s="117">
        <v>6</v>
      </c>
      <c r="Q80" s="115">
        <v>14</v>
      </c>
    </row>
    <row r="81" spans="1:17" ht="18.75">
      <c r="A81" s="78" t="s">
        <v>122</v>
      </c>
      <c r="B81" s="14" t="s">
        <v>946</v>
      </c>
      <c r="C81" s="94" t="s">
        <v>606</v>
      </c>
      <c r="D81" s="92" t="s">
        <v>17</v>
      </c>
      <c r="E81" s="109" t="str">
        <f>VLOOKUP(Table1432[[#This Row],[NUTS I]],Table1533[],2,FALSE)</f>
        <v>1</v>
      </c>
      <c r="F81" s="116" t="s">
        <v>18</v>
      </c>
      <c r="G81" s="109" t="str">
        <f>VLOOKUP(Table1432[[#This Row],[NUTS II 2011]],Table1634[],2,FALSE)</f>
        <v>16</v>
      </c>
      <c r="H81" s="92" t="s">
        <v>18</v>
      </c>
      <c r="I81" s="109" t="str">
        <f>VLOOKUP(Table1432[[#This Row],[NUTS II 2013]],Table162436[],2,FALSE)</f>
        <v>16</v>
      </c>
      <c r="J81" s="116" t="s">
        <v>950</v>
      </c>
      <c r="K81" s="109" t="str">
        <f>VLOOKUP(Table1432[[#This Row],[NUTS III 2011]],Table1735[],2,FALSE)</f>
        <v>162</v>
      </c>
      <c r="L81" s="92" t="s">
        <v>69</v>
      </c>
      <c r="M81" s="109" t="str">
        <f>VLOOKUP(Table1432[[#This Row],[NUTS III 2013]],Table172537[],2,FALSE)</f>
        <v>16E</v>
      </c>
      <c r="N8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3.98</v>
      </c>
      <c r="P81" s="117">
        <v>0</v>
      </c>
      <c r="Q81" s="114">
        <v>0</v>
      </c>
    </row>
    <row r="82" spans="1:17" ht="18.75">
      <c r="A82" s="78" t="s">
        <v>123</v>
      </c>
      <c r="B82" s="14" t="s">
        <v>851</v>
      </c>
      <c r="C82" s="94" t="s">
        <v>554</v>
      </c>
      <c r="D82" s="92" t="s">
        <v>17</v>
      </c>
      <c r="E82" s="109" t="str">
        <f>VLOOKUP(Table1432[[#This Row],[NUTS I]],Table1533[],2,FALSE)</f>
        <v>1</v>
      </c>
      <c r="F82" s="116" t="s">
        <v>18</v>
      </c>
      <c r="G82" s="109" t="str">
        <f>VLOOKUP(Table1432[[#This Row],[NUTS II 2011]],Table1634[],2,FALSE)</f>
        <v>16</v>
      </c>
      <c r="H82" s="92" t="s">
        <v>18</v>
      </c>
      <c r="I82" s="109" t="str">
        <f>VLOOKUP(Table1432[[#This Row],[NUTS II 2013]],Table162436[],2,FALSE)</f>
        <v>16</v>
      </c>
      <c r="J82" s="116" t="s">
        <v>19</v>
      </c>
      <c r="K82" s="109" t="str">
        <f>VLOOKUP(Table1432[[#This Row],[NUTS III 2011]],Table1735[],2,FALSE)</f>
        <v>16C</v>
      </c>
      <c r="L82" s="92" t="s">
        <v>19</v>
      </c>
      <c r="M82" s="109" t="str">
        <f>VLOOKUP(Table1432[[#This Row],[NUTS III 2013]],Table172537[],2,FALSE)</f>
        <v>16I</v>
      </c>
      <c r="N8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82" s="117">
        <v>1</v>
      </c>
      <c r="Q82" s="114">
        <v>6</v>
      </c>
    </row>
    <row r="83" spans="1:17" ht="18.75">
      <c r="A83" s="79" t="s">
        <v>124</v>
      </c>
      <c r="B83" s="14" t="s">
        <v>765</v>
      </c>
      <c r="C83" s="94" t="s">
        <v>480</v>
      </c>
      <c r="D83" s="92" t="s">
        <v>17</v>
      </c>
      <c r="E83" s="109" t="str">
        <f>VLOOKUP(Table1432[[#This Row],[NUTS I]],Table1533[],2,FALSE)</f>
        <v>1</v>
      </c>
      <c r="F83" s="116" t="s">
        <v>25</v>
      </c>
      <c r="G83" s="109" t="str">
        <f>VLOOKUP(Table1432[[#This Row],[NUTS II 2011]],Table1634[],2,FALSE)</f>
        <v>18</v>
      </c>
      <c r="H83" s="93" t="s">
        <v>25</v>
      </c>
      <c r="I83" s="109" t="str">
        <f>VLOOKUP(Table1432[[#This Row],[NUTS II 2013]],Table162436[],2,FALSE)</f>
        <v>18</v>
      </c>
      <c r="J83" s="116" t="s">
        <v>49</v>
      </c>
      <c r="K83" s="109" t="str">
        <f>VLOOKUP(Table1432[[#This Row],[NUTS III 2011]],Table1735[],2,FALSE)</f>
        <v>185</v>
      </c>
      <c r="L83" s="92" t="s">
        <v>49</v>
      </c>
      <c r="M83" s="109" t="str">
        <f>VLOOKUP(Table1432[[#This Row],[NUTS III 2013]],Table172537[],2,FALSE)</f>
        <v>185</v>
      </c>
      <c r="N83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83" s="117">
        <v>8</v>
      </c>
      <c r="Q83" s="115">
        <v>105</v>
      </c>
    </row>
    <row r="84" spans="1:17" ht="18.75">
      <c r="A84" s="78" t="s">
        <v>125</v>
      </c>
      <c r="B84" s="14" t="s">
        <v>726</v>
      </c>
      <c r="C84" s="94" t="s">
        <v>421</v>
      </c>
      <c r="D84" s="93" t="s">
        <v>64</v>
      </c>
      <c r="E84" s="110" t="str">
        <f>VLOOKUP(Table1432[[#This Row],[NUTS I]],Table1533[],2,FALSE)</f>
        <v>2</v>
      </c>
      <c r="F84" s="116" t="s">
        <v>64</v>
      </c>
      <c r="G84" s="109" t="str">
        <f>VLOOKUP(Table1432[[#This Row],[NUTS II 2011]],Table1634[],2,FALSE)</f>
        <v>20</v>
      </c>
      <c r="H84" s="92" t="s">
        <v>64</v>
      </c>
      <c r="I84" s="109" t="str">
        <f>VLOOKUP(Table1432[[#This Row],[NUTS II 2013]],Table162436[],2,FALSE)</f>
        <v>20</v>
      </c>
      <c r="J84" s="116" t="s">
        <v>64</v>
      </c>
      <c r="K84" s="109" t="str">
        <f>VLOOKUP(Table1432[[#This Row],[NUTS III 2011]],Table1735[],2,FALSE)</f>
        <v>200</v>
      </c>
      <c r="L84" s="116" t="s">
        <v>64</v>
      </c>
      <c r="M84" s="109" t="str">
        <f>VLOOKUP(Table1432[[#This Row],[NUTS III 2013]],Table172537[],2,FALSE)</f>
        <v>200</v>
      </c>
      <c r="N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84" s="117">
        <v>0</v>
      </c>
      <c r="Q84" s="114">
        <v>0</v>
      </c>
    </row>
    <row r="85" spans="1:17" ht="18.75">
      <c r="A85" s="79" t="s">
        <v>126</v>
      </c>
      <c r="B85" s="14" t="s">
        <v>868</v>
      </c>
      <c r="C85" s="94" t="s">
        <v>539</v>
      </c>
      <c r="D85" s="92" t="s">
        <v>17</v>
      </c>
      <c r="E85" s="109" t="str">
        <f>VLOOKUP(Table1432[[#This Row],[NUTS I]],Table1533[],2,FALSE)</f>
        <v>1</v>
      </c>
      <c r="F85" s="116" t="s">
        <v>18</v>
      </c>
      <c r="G85" s="109" t="str">
        <f>VLOOKUP(Table1432[[#This Row],[NUTS II 2011]],Table1634[],2,FALSE)</f>
        <v>16</v>
      </c>
      <c r="H85" s="92" t="s">
        <v>18</v>
      </c>
      <c r="I85" s="109" t="str">
        <f>VLOOKUP(Table1432[[#This Row],[NUTS II 2013]],Table162436[],2,FALSE)</f>
        <v>16</v>
      </c>
      <c r="J85" s="116" t="s">
        <v>871</v>
      </c>
      <c r="K85" s="109" t="str">
        <f>VLOOKUP(Table1432[[#This Row],[NUTS III 2011]],Table1735[],2,FALSE)</f>
        <v>16A</v>
      </c>
      <c r="L85" s="93" t="s">
        <v>47</v>
      </c>
      <c r="M85" s="109" t="str">
        <f>VLOOKUP(Table1432[[#This Row],[NUTS III 2013]],Table172537[],2,FALSE)</f>
        <v>16J</v>
      </c>
      <c r="N8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3.44</v>
      </c>
      <c r="P85" s="117">
        <v>0</v>
      </c>
      <c r="Q85" s="115">
        <v>0</v>
      </c>
    </row>
    <row r="86" spans="1:17" ht="18.75">
      <c r="A86" s="78" t="s">
        <v>127</v>
      </c>
      <c r="B86" s="14" t="s">
        <v>809</v>
      </c>
      <c r="C86" s="94" t="s">
        <v>469</v>
      </c>
      <c r="D86" s="92" t="s">
        <v>17</v>
      </c>
      <c r="E86" s="109" t="str">
        <f>VLOOKUP(Table1432[[#This Row],[NUTS I]],Table1533[],2,FALSE)</f>
        <v>1</v>
      </c>
      <c r="F86" s="116" t="s">
        <v>25</v>
      </c>
      <c r="G86" s="109" t="str">
        <f>VLOOKUP(Table1432[[#This Row],[NUTS II 2011]],Table1634[],2,FALSE)</f>
        <v>18</v>
      </c>
      <c r="H86" s="93" t="s">
        <v>25</v>
      </c>
      <c r="I86" s="109" t="str">
        <f>VLOOKUP(Table1432[[#This Row],[NUTS II 2013]],Table162436[],2,FALSE)</f>
        <v>18</v>
      </c>
      <c r="J86" s="116" t="s">
        <v>53</v>
      </c>
      <c r="K86" s="109" t="str">
        <f>VLOOKUP(Table1432[[#This Row],[NUTS III 2011]],Table1735[],2,FALSE)</f>
        <v>182</v>
      </c>
      <c r="L86" s="92" t="s">
        <v>53</v>
      </c>
      <c r="M86" s="109" t="str">
        <f>VLOOKUP(Table1432[[#This Row],[NUTS III 2013]],Table172537[],2,FALSE)</f>
        <v>186</v>
      </c>
      <c r="N86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86" s="117">
        <v>3</v>
      </c>
      <c r="Q86" s="114">
        <v>18</v>
      </c>
    </row>
    <row r="87" spans="1:17" ht="18.75">
      <c r="A87" s="79" t="s">
        <v>128</v>
      </c>
      <c r="B87" s="14" t="s">
        <v>778</v>
      </c>
      <c r="C87" s="94" t="s">
        <v>494</v>
      </c>
      <c r="D87" s="92" t="s">
        <v>17</v>
      </c>
      <c r="E87" s="109" t="str">
        <f>VLOOKUP(Table1432[[#This Row],[NUTS I]],Table1533[],2,FALSE)</f>
        <v>1</v>
      </c>
      <c r="F87" s="116" t="s">
        <v>25</v>
      </c>
      <c r="G87" s="109" t="str">
        <f>VLOOKUP(Table1432[[#This Row],[NUTS II 2011]],Table1634[],2,FALSE)</f>
        <v>18</v>
      </c>
      <c r="H87" s="93" t="s">
        <v>25</v>
      </c>
      <c r="I87" s="109" t="str">
        <f>VLOOKUP(Table1432[[#This Row],[NUTS II 2013]],Table162436[],2,FALSE)</f>
        <v>18</v>
      </c>
      <c r="J87" s="116" t="s">
        <v>44</v>
      </c>
      <c r="K87" s="109" t="str">
        <f>VLOOKUP(Table1432[[#This Row],[NUTS III 2011]],Table1735[],2,FALSE)</f>
        <v>184</v>
      </c>
      <c r="L87" s="92" t="s">
        <v>44</v>
      </c>
      <c r="M87" s="109" t="str">
        <f>VLOOKUP(Table1432[[#This Row],[NUTS III 2013]],Table172537[],2,FALSE)</f>
        <v>184</v>
      </c>
      <c r="N8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87" s="117">
        <v>1</v>
      </c>
      <c r="Q87" s="115">
        <v>4</v>
      </c>
    </row>
    <row r="88" spans="1:17" ht="18.75">
      <c r="A88" s="79" t="s">
        <v>129</v>
      </c>
      <c r="B88" s="14" t="s">
        <v>808</v>
      </c>
      <c r="C88" s="94" t="s">
        <v>468</v>
      </c>
      <c r="D88" s="92" t="s">
        <v>17</v>
      </c>
      <c r="E88" s="109" t="str">
        <f>VLOOKUP(Table1432[[#This Row],[NUTS I]],Table1533[],2,FALSE)</f>
        <v>1</v>
      </c>
      <c r="F88" s="116" t="s">
        <v>25</v>
      </c>
      <c r="G88" s="109" t="str">
        <f>VLOOKUP(Table1432[[#This Row],[NUTS II 2011]],Table1634[],2,FALSE)</f>
        <v>18</v>
      </c>
      <c r="H88" s="93" t="s">
        <v>25</v>
      </c>
      <c r="I88" s="109" t="str">
        <f>VLOOKUP(Table1432[[#This Row],[NUTS II 2013]],Table162436[],2,FALSE)</f>
        <v>18</v>
      </c>
      <c r="J88" s="116" t="s">
        <v>53</v>
      </c>
      <c r="K88" s="109" t="str">
        <f>VLOOKUP(Table1432[[#This Row],[NUTS III 2011]],Table1735[],2,FALSE)</f>
        <v>182</v>
      </c>
      <c r="L88" s="92" t="s">
        <v>53</v>
      </c>
      <c r="M88" s="109" t="str">
        <f>VLOOKUP(Table1432[[#This Row],[NUTS III 2013]],Table172537[],2,FALSE)</f>
        <v>186</v>
      </c>
      <c r="N8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</v>
      </c>
      <c r="P88" s="117">
        <v>6</v>
      </c>
      <c r="Q88" s="115">
        <v>34</v>
      </c>
    </row>
    <row r="89" spans="1:17" ht="18.75">
      <c r="A89" s="79" t="s">
        <v>130</v>
      </c>
      <c r="B89" s="14" t="s">
        <v>850</v>
      </c>
      <c r="C89" s="94" t="s">
        <v>553</v>
      </c>
      <c r="D89" s="92" t="s">
        <v>17</v>
      </c>
      <c r="E89" s="109" t="str">
        <f>VLOOKUP(Table1432[[#This Row],[NUTS I]],Table1533[],2,FALSE)</f>
        <v>1</v>
      </c>
      <c r="F89" s="116" t="s">
        <v>18</v>
      </c>
      <c r="G89" s="109" t="str">
        <f>VLOOKUP(Table1432[[#This Row],[NUTS II 2011]],Table1634[],2,FALSE)</f>
        <v>16</v>
      </c>
      <c r="H89" s="92" t="s">
        <v>18</v>
      </c>
      <c r="I89" s="109" t="str">
        <f>VLOOKUP(Table1432[[#This Row],[NUTS II 2013]],Table162436[],2,FALSE)</f>
        <v>16</v>
      </c>
      <c r="J89" s="116" t="s">
        <v>19</v>
      </c>
      <c r="K89" s="109" t="str">
        <f>VLOOKUP(Table1432[[#This Row],[NUTS III 2011]],Table1735[],2,FALSE)</f>
        <v>16C</v>
      </c>
      <c r="L89" s="92" t="s">
        <v>19</v>
      </c>
      <c r="M89" s="109" t="str">
        <f>VLOOKUP(Table1432[[#This Row],[NUTS III 2013]],Table172537[],2,FALSE)</f>
        <v>16I</v>
      </c>
      <c r="N8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3.89</v>
      </c>
      <c r="P89" s="117">
        <v>0</v>
      </c>
      <c r="Q89" s="115">
        <v>0</v>
      </c>
    </row>
    <row r="90" spans="1:17" ht="18.75">
      <c r="A90" s="79" t="s">
        <v>131</v>
      </c>
      <c r="B90" s="14" t="s">
        <v>1033</v>
      </c>
      <c r="C90" s="94" t="s">
        <v>701</v>
      </c>
      <c r="D90" s="92" t="s">
        <v>17</v>
      </c>
      <c r="E90" s="109" t="str">
        <f>VLOOKUP(Table1432[[#This Row],[NUTS I]],Table1533[],2,FALSE)</f>
        <v>1</v>
      </c>
      <c r="F90" s="116" t="s">
        <v>1</v>
      </c>
      <c r="G90" s="109" t="str">
        <f>VLOOKUP(Table1432[[#This Row],[NUTS II 2011]],Table1634[],2,FALSE)</f>
        <v>11</v>
      </c>
      <c r="H90" s="93" t="s">
        <v>1</v>
      </c>
      <c r="I90" s="109" t="str">
        <f>VLOOKUP(Table1432[[#This Row],[NUTS II 2013]],Table162436[],2,FALSE)</f>
        <v>11</v>
      </c>
      <c r="J90" s="116" t="s">
        <v>1035</v>
      </c>
      <c r="K90" s="109" t="str">
        <f>VLOOKUP(Table1432[[#This Row],[NUTS III 2011]],Table1735[],2,FALSE)</f>
        <v>114</v>
      </c>
      <c r="L90" s="93" t="s">
        <v>72</v>
      </c>
      <c r="M90" s="109" t="str">
        <f>VLOOKUP(Table1432[[#This Row],[NUTS III 2013]],Table172537[],2,FALSE)</f>
        <v>11A</v>
      </c>
      <c r="N90" s="111">
        <f>IFERROR(VLOOKUP(Table1432[[#This Row],[CodINE Mun2013]],VRefAquis!B:H,2,FALSE),IFERROR(VLOOKUP(Table1432[[#This Row],[CodINE NUTIII 2013]],VRefAquis!B:H,2,FALSE),VLOOKUP(Table1432[[#This Row],[CodINE NUTII 2013]],VRefAquis!B:H,2,FALSE)))</f>
        <v>1923</v>
      </c>
      <c r="O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5.81</v>
      </c>
      <c r="P90" s="117">
        <v>41</v>
      </c>
      <c r="Q90" s="115">
        <v>84</v>
      </c>
    </row>
    <row r="91" spans="1:17" ht="18.75">
      <c r="A91" s="79" t="s">
        <v>132</v>
      </c>
      <c r="B91" s="14" t="s">
        <v>369</v>
      </c>
      <c r="C91" s="94" t="s">
        <v>386</v>
      </c>
      <c r="D91" s="92" t="s">
        <v>17</v>
      </c>
      <c r="E91" s="109" t="str">
        <f>VLOOKUP(Table1432[[#This Row],[NUTS I]],Table1533[],2,FALSE)</f>
        <v>1</v>
      </c>
      <c r="F91" s="116" t="s">
        <v>1</v>
      </c>
      <c r="G91" s="109" t="str">
        <f>VLOOKUP(Table1432[[#This Row],[NUTS II 2011]],Table1634[],2,FALSE)</f>
        <v>11</v>
      </c>
      <c r="H91" s="93" t="s">
        <v>1</v>
      </c>
      <c r="I91" s="109" t="str">
        <f>VLOOKUP(Table1432[[#This Row],[NUTS II 2013]],Table162436[],2,FALSE)</f>
        <v>11</v>
      </c>
      <c r="J91" s="116" t="s">
        <v>61</v>
      </c>
      <c r="K91" s="109" t="str">
        <f>VLOOKUP(Table1432[[#This Row],[NUTS III 2011]],Table1735[],2,FALSE)</f>
        <v>112</v>
      </c>
      <c r="L91" s="93" t="s">
        <v>61</v>
      </c>
      <c r="M91" s="109" t="str">
        <f>VLOOKUP(Table1432[[#This Row],[NUTS III 2013]],Table172537[],2,FALSE)</f>
        <v>112</v>
      </c>
      <c r="N91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</v>
      </c>
      <c r="P91" s="117">
        <v>5</v>
      </c>
      <c r="Q91" s="115">
        <v>8</v>
      </c>
    </row>
    <row r="92" spans="1:17" ht="18.75">
      <c r="A92" s="79" t="s">
        <v>133</v>
      </c>
      <c r="B92" s="14" t="s">
        <v>958</v>
      </c>
      <c r="C92" s="94" t="s">
        <v>617</v>
      </c>
      <c r="D92" s="92" t="s">
        <v>17</v>
      </c>
      <c r="E92" s="109" t="str">
        <f>VLOOKUP(Table1432[[#This Row],[NUTS I]],Table1533[],2,FALSE)</f>
        <v>1</v>
      </c>
      <c r="F92" s="116" t="s">
        <v>18</v>
      </c>
      <c r="G92" s="109" t="str">
        <f>VLOOKUP(Table1432[[#This Row],[NUTS II 2011]],Table1634[],2,FALSE)</f>
        <v>16</v>
      </c>
      <c r="H92" s="92" t="s">
        <v>18</v>
      </c>
      <c r="I92" s="109" t="str">
        <f>VLOOKUP(Table1432[[#This Row],[NUTS II 2013]],Table162436[],2,FALSE)</f>
        <v>16</v>
      </c>
      <c r="J92" s="116" t="s">
        <v>964</v>
      </c>
      <c r="K92" s="109" t="str">
        <f>VLOOKUP(Table1432[[#This Row],[NUTS III 2011]],Table1735[],2,FALSE)</f>
        <v>161</v>
      </c>
      <c r="L92" s="92" t="s">
        <v>21</v>
      </c>
      <c r="M92" s="109" t="str">
        <f>VLOOKUP(Table1432[[#This Row],[NUTS III 2013]],Table172537[],2,FALSE)</f>
        <v>16D</v>
      </c>
      <c r="N9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3.67</v>
      </c>
      <c r="P92" s="117">
        <v>2</v>
      </c>
      <c r="Q92" s="115">
        <v>127</v>
      </c>
    </row>
    <row r="93" spans="1:17" ht="18.75">
      <c r="A93" s="78" t="s">
        <v>134</v>
      </c>
      <c r="B93" s="14" t="s">
        <v>796</v>
      </c>
      <c r="C93" s="94" t="s">
        <v>455</v>
      </c>
      <c r="D93" s="92" t="s">
        <v>17</v>
      </c>
      <c r="E93" s="109" t="str">
        <f>VLOOKUP(Table1432[[#This Row],[NUTS I]],Table1533[],2,FALSE)</f>
        <v>1</v>
      </c>
      <c r="F93" s="116" t="s">
        <v>25</v>
      </c>
      <c r="G93" s="109" t="str">
        <f>VLOOKUP(Table1432[[#This Row],[NUTS II 2011]],Table1634[],2,FALSE)</f>
        <v>18</v>
      </c>
      <c r="H93" s="93" t="s">
        <v>25</v>
      </c>
      <c r="I93" s="109" t="str">
        <f>VLOOKUP(Table1432[[#This Row],[NUTS II 2013]],Table162436[],2,FALSE)</f>
        <v>18</v>
      </c>
      <c r="J93" s="116" t="s">
        <v>26</v>
      </c>
      <c r="K93" s="109" t="str">
        <f>VLOOKUP(Table1432[[#This Row],[NUTS III 2011]],Table1735[],2,FALSE)</f>
        <v>183</v>
      </c>
      <c r="L93" s="92" t="s">
        <v>26</v>
      </c>
      <c r="M93" s="109" t="str">
        <f>VLOOKUP(Table1432[[#This Row],[NUTS III 2013]],Table172537[],2,FALSE)</f>
        <v>187</v>
      </c>
      <c r="N93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93" s="117">
        <v>0</v>
      </c>
      <c r="Q93" s="117">
        <v>0</v>
      </c>
    </row>
    <row r="94" spans="1:17" ht="18.75">
      <c r="A94" s="79" t="s">
        <v>135</v>
      </c>
      <c r="B94" s="14" t="s">
        <v>795</v>
      </c>
      <c r="C94" s="94" t="s">
        <v>454</v>
      </c>
      <c r="D94" s="92" t="s">
        <v>17</v>
      </c>
      <c r="E94" s="109" t="str">
        <f>VLOOKUP(Table1432[[#This Row],[NUTS I]],Table1533[],2,FALSE)</f>
        <v>1</v>
      </c>
      <c r="F94" s="116" t="s">
        <v>25</v>
      </c>
      <c r="G94" s="109" t="str">
        <f>VLOOKUP(Table1432[[#This Row],[NUTS II 2011]],Table1634[],2,FALSE)</f>
        <v>18</v>
      </c>
      <c r="H94" s="93" t="s">
        <v>25</v>
      </c>
      <c r="I94" s="109" t="str">
        <f>VLOOKUP(Table1432[[#This Row],[NUTS II 2013]],Table162436[],2,FALSE)</f>
        <v>18</v>
      </c>
      <c r="J94" s="116" t="s">
        <v>26</v>
      </c>
      <c r="K94" s="109" t="str">
        <f>VLOOKUP(Table1432[[#This Row],[NUTS III 2011]],Table1735[],2,FALSE)</f>
        <v>183</v>
      </c>
      <c r="L94" s="92" t="s">
        <v>26</v>
      </c>
      <c r="M94" s="109" t="str">
        <f>VLOOKUP(Table1432[[#This Row],[NUTS III 2013]],Table172537[],2,FALSE)</f>
        <v>187</v>
      </c>
      <c r="N9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5.22</v>
      </c>
      <c r="P94" s="117">
        <v>17</v>
      </c>
      <c r="Q94" s="115">
        <v>153</v>
      </c>
    </row>
    <row r="95" spans="1:17" ht="18.75">
      <c r="A95" s="78" t="s">
        <v>136</v>
      </c>
      <c r="B95" s="14" t="s">
        <v>1043</v>
      </c>
      <c r="C95" s="94" t="s">
        <v>710</v>
      </c>
      <c r="D95" s="92" t="s">
        <v>17</v>
      </c>
      <c r="E95" s="109" t="str">
        <f>VLOOKUP(Table1432[[#This Row],[NUTS I]],Table1533[],2,FALSE)</f>
        <v>1</v>
      </c>
      <c r="F95" s="116" t="s">
        <v>1</v>
      </c>
      <c r="G95" s="109" t="str">
        <f>VLOOKUP(Table1432[[#This Row],[NUTS II 2011]],Table1634[],2,FALSE)</f>
        <v>11</v>
      </c>
      <c r="H95" s="93" t="s">
        <v>1</v>
      </c>
      <c r="I95" s="109" t="str">
        <f>VLOOKUP(Table1432[[#This Row],[NUTS II 2013]],Table162436[],2,FALSE)</f>
        <v>11</v>
      </c>
      <c r="J95" s="116" t="s">
        <v>94</v>
      </c>
      <c r="K95" s="109" t="str">
        <f>VLOOKUP(Table1432[[#This Row],[NUTS III 2011]],Table1735[],2,FALSE)</f>
        <v>113</v>
      </c>
      <c r="L95" s="92" t="s">
        <v>94</v>
      </c>
      <c r="M95" s="109" t="str">
        <f>VLOOKUP(Table1432[[#This Row],[NUTS III 2013]],Table172537[],2,FALSE)</f>
        <v>119</v>
      </c>
      <c r="N9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2.91</v>
      </c>
      <c r="P95" s="117">
        <v>0</v>
      </c>
      <c r="Q95" s="114">
        <v>0</v>
      </c>
    </row>
    <row r="96" spans="1:17" ht="18.75">
      <c r="A96" s="79" t="s">
        <v>137</v>
      </c>
      <c r="B96" s="14" t="s">
        <v>756</v>
      </c>
      <c r="C96" s="94" t="s">
        <v>438</v>
      </c>
      <c r="D96" s="92" t="s">
        <v>17</v>
      </c>
      <c r="E96" s="109" t="str">
        <f>VLOOKUP(Table1432[[#This Row],[NUTS I]],Table1533[],2,FALSE)</f>
        <v>1</v>
      </c>
      <c r="F96" s="116" t="s">
        <v>29</v>
      </c>
      <c r="G96" s="109" t="str">
        <f>VLOOKUP(Table1432[[#This Row],[NUTS II 2011]],Table1634[],2,FALSE)</f>
        <v>15</v>
      </c>
      <c r="H96" s="93" t="s">
        <v>29</v>
      </c>
      <c r="I96" s="109" t="str">
        <f>VLOOKUP(Table1432[[#This Row],[NUTS II 2013]],Table162436[],2,FALSE)</f>
        <v>15</v>
      </c>
      <c r="J96" s="116" t="s">
        <v>29</v>
      </c>
      <c r="K96" s="109">
        <f>VLOOKUP(Table1432[[#This Row],[NUTS III 2011]],Table1735[],2,FALSE)</f>
        <v>150</v>
      </c>
      <c r="L96" s="92" t="s">
        <v>29</v>
      </c>
      <c r="M96" s="109">
        <f>VLOOKUP(Table1432[[#This Row],[NUTS III 2013]],Table172537[],2,FALSE)</f>
        <v>150</v>
      </c>
      <c r="N96" s="111">
        <f>IFERROR(VLOOKUP(Table1432[[#This Row],[CodINE Mun2013]],VRefAquis!B:H,2,FALSE),IFERROR(VLOOKUP(Table1432[[#This Row],[CodINE NUTIII 2013]],VRefAquis!B:H,2,FALSE),VLOOKUP(Table1432[[#This Row],[CodINE NUTII 2013]],VRefAquis!B:H,2,FALSE)))</f>
        <v>2124</v>
      </c>
      <c r="O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6.31</v>
      </c>
      <c r="P96" s="117">
        <v>15</v>
      </c>
      <c r="Q96" s="115">
        <v>209</v>
      </c>
    </row>
    <row r="97" spans="1:17" ht="18.75">
      <c r="A97" s="78" t="s">
        <v>138</v>
      </c>
      <c r="B97" s="14" t="s">
        <v>1017</v>
      </c>
      <c r="C97" s="94" t="s">
        <v>672</v>
      </c>
      <c r="D97" s="92" t="s">
        <v>17</v>
      </c>
      <c r="E97" s="109" t="str">
        <f>VLOOKUP(Table1432[[#This Row],[NUTS I]],Table1533[],2,FALSE)</f>
        <v>1</v>
      </c>
      <c r="F97" s="116" t="s">
        <v>1</v>
      </c>
      <c r="G97" s="109" t="str">
        <f>VLOOKUP(Table1432[[#This Row],[NUTS II 2011]],Table1634[],2,FALSE)</f>
        <v>11</v>
      </c>
      <c r="H97" s="93" t="s">
        <v>1</v>
      </c>
      <c r="I97" s="109" t="str">
        <f>VLOOKUP(Table1432[[#This Row],[NUTS II 2013]],Table162436[],2,FALSE)</f>
        <v>11</v>
      </c>
      <c r="J97" s="116" t="s">
        <v>1024</v>
      </c>
      <c r="K97" s="109" t="str">
        <f>VLOOKUP(Table1432[[#This Row],[NUTS III 2011]],Table1735[],2,FALSE)</f>
        <v>115</v>
      </c>
      <c r="L97" s="92" t="s">
        <v>59</v>
      </c>
      <c r="M97" s="109" t="str">
        <f>VLOOKUP(Table1432[[#This Row],[NUTS III 2013]],Table172537[],2,FALSE)</f>
        <v>11C</v>
      </c>
      <c r="N9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2.71</v>
      </c>
      <c r="P97" s="117">
        <v>1</v>
      </c>
      <c r="Q97" s="114">
        <v>50</v>
      </c>
    </row>
    <row r="98" spans="1:17" ht="31.5">
      <c r="A98" s="78" t="s">
        <v>139</v>
      </c>
      <c r="B98" s="14" t="s">
        <v>777</v>
      </c>
      <c r="C98" s="94" t="s">
        <v>493</v>
      </c>
      <c r="D98" s="92" t="s">
        <v>17</v>
      </c>
      <c r="E98" s="109" t="str">
        <f>VLOOKUP(Table1432[[#This Row],[NUTS I]],Table1533[],2,FALSE)</f>
        <v>1</v>
      </c>
      <c r="F98" s="116" t="s">
        <v>25</v>
      </c>
      <c r="G98" s="109" t="str">
        <f>VLOOKUP(Table1432[[#This Row],[NUTS II 2011]],Table1634[],2,FALSE)</f>
        <v>18</v>
      </c>
      <c r="H98" s="93" t="s">
        <v>25</v>
      </c>
      <c r="I98" s="109" t="str">
        <f>VLOOKUP(Table1432[[#This Row],[NUTS II 2013]],Table162436[],2,FALSE)</f>
        <v>18</v>
      </c>
      <c r="J98" s="116" t="s">
        <v>44</v>
      </c>
      <c r="K98" s="109" t="str">
        <f>VLOOKUP(Table1432[[#This Row],[NUTS III 2011]],Table1735[],2,FALSE)</f>
        <v>184</v>
      </c>
      <c r="L98" s="92" t="s">
        <v>44</v>
      </c>
      <c r="M98" s="109" t="str">
        <f>VLOOKUP(Table1432[[#This Row],[NUTS III 2013]],Table172537[],2,FALSE)</f>
        <v>184</v>
      </c>
      <c r="N98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98" s="117">
        <v>1</v>
      </c>
      <c r="Q98" s="114">
        <v>1</v>
      </c>
    </row>
    <row r="99" spans="1:17" ht="31.5">
      <c r="A99" s="78" t="s">
        <v>140</v>
      </c>
      <c r="B99" s="14" t="s">
        <v>849</v>
      </c>
      <c r="C99" s="94" t="s">
        <v>552</v>
      </c>
      <c r="D99" s="92" t="s">
        <v>17</v>
      </c>
      <c r="E99" s="109" t="str">
        <f>VLOOKUP(Table1432[[#This Row],[NUTS I]],Table1533[],2,FALSE)</f>
        <v>1</v>
      </c>
      <c r="F99" s="116" t="s">
        <v>18</v>
      </c>
      <c r="G99" s="109" t="str">
        <f>VLOOKUP(Table1432[[#This Row],[NUTS II 2011]],Table1634[],2,FALSE)</f>
        <v>16</v>
      </c>
      <c r="H99" s="92" t="s">
        <v>18</v>
      </c>
      <c r="I99" s="109" t="str">
        <f>VLOOKUP(Table1432[[#This Row],[NUTS II 2013]],Table162436[],2,FALSE)</f>
        <v>16</v>
      </c>
      <c r="J99" s="116" t="s">
        <v>19</v>
      </c>
      <c r="K99" s="109" t="str">
        <f>VLOOKUP(Table1432[[#This Row],[NUTS III 2011]],Table1735[],2,FALSE)</f>
        <v>16C</v>
      </c>
      <c r="L99" s="92" t="s">
        <v>19</v>
      </c>
      <c r="M99" s="109" t="str">
        <f>VLOOKUP(Table1432[[#This Row],[NUTS III 2013]],Table172537[],2,FALSE)</f>
        <v>16I</v>
      </c>
      <c r="N9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99" s="117">
        <v>4</v>
      </c>
      <c r="Q99" s="114">
        <v>4</v>
      </c>
    </row>
    <row r="100" spans="1:17" ht="18.75">
      <c r="A100" s="79" t="s">
        <v>141</v>
      </c>
      <c r="B100" s="14" t="s">
        <v>945</v>
      </c>
      <c r="C100" s="94" t="s">
        <v>605</v>
      </c>
      <c r="D100" s="92" t="s">
        <v>17</v>
      </c>
      <c r="E100" s="109" t="str">
        <f>VLOOKUP(Table1432[[#This Row],[NUTS I]],Table1533[],2,FALSE)</f>
        <v>1</v>
      </c>
      <c r="F100" s="116" t="s">
        <v>18</v>
      </c>
      <c r="G100" s="109" t="str">
        <f>VLOOKUP(Table1432[[#This Row],[NUTS II 2011]],Table1634[],2,FALSE)</f>
        <v>16</v>
      </c>
      <c r="H100" s="92" t="s">
        <v>18</v>
      </c>
      <c r="I100" s="109" t="str">
        <f>VLOOKUP(Table1432[[#This Row],[NUTS II 2013]],Table162436[],2,FALSE)</f>
        <v>16</v>
      </c>
      <c r="J100" s="116" t="s">
        <v>950</v>
      </c>
      <c r="K100" s="109" t="str">
        <f>VLOOKUP(Table1432[[#This Row],[NUTS III 2011]],Table1735[],2,FALSE)</f>
        <v>162</v>
      </c>
      <c r="L100" s="92" t="s">
        <v>69</v>
      </c>
      <c r="M100" s="109" t="str">
        <f>VLOOKUP(Table1432[[#This Row],[NUTS III 2013]],Table172537[],2,FALSE)</f>
        <v>16E</v>
      </c>
      <c r="N10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4.72</v>
      </c>
      <c r="P100" s="117">
        <v>1</v>
      </c>
      <c r="Q100" s="115">
        <v>4</v>
      </c>
    </row>
    <row r="101" spans="1:17" ht="31.5">
      <c r="A101" s="78" t="s">
        <v>142</v>
      </c>
      <c r="B101" s="14" t="s">
        <v>884</v>
      </c>
      <c r="C101" s="94" t="s">
        <v>538</v>
      </c>
      <c r="D101" s="92" t="s">
        <v>17</v>
      </c>
      <c r="E101" s="109" t="str">
        <f>VLOOKUP(Table1432[[#This Row],[NUTS I]],Table1533[],2,FALSE)</f>
        <v>1</v>
      </c>
      <c r="F101" s="116" t="s">
        <v>18</v>
      </c>
      <c r="G101" s="109" t="str">
        <f>VLOOKUP(Table1432[[#This Row],[NUTS II 2011]],Table1634[],2,FALSE)</f>
        <v>16</v>
      </c>
      <c r="H101" s="92" t="s">
        <v>18</v>
      </c>
      <c r="I101" s="109" t="str">
        <f>VLOOKUP(Table1432[[#This Row],[NUTS II 2013]],Table162436[],2,FALSE)</f>
        <v>16</v>
      </c>
      <c r="J101" s="116" t="s">
        <v>888</v>
      </c>
      <c r="K101" s="109" t="str">
        <f>VLOOKUP(Table1432[[#This Row],[NUTS III 2011]],Table1735[],2,FALSE)</f>
        <v>168</v>
      </c>
      <c r="L101" s="93" t="s">
        <v>47</v>
      </c>
      <c r="M101" s="109" t="str">
        <f>VLOOKUP(Table1432[[#This Row],[NUTS III 2013]],Table172537[],2,FALSE)</f>
        <v>16J</v>
      </c>
      <c r="N1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1" s="117">
        <v>0</v>
      </c>
      <c r="Q101" s="114">
        <v>0</v>
      </c>
    </row>
    <row r="102" spans="1:17" ht="31.5">
      <c r="A102" s="79" t="s">
        <v>143</v>
      </c>
      <c r="B102" s="14" t="s">
        <v>919</v>
      </c>
      <c r="C102" s="94" t="s">
        <v>585</v>
      </c>
      <c r="D102" s="92" t="s">
        <v>17</v>
      </c>
      <c r="E102" s="109" t="str">
        <f>VLOOKUP(Table1432[[#This Row],[NUTS I]],Table1533[],2,FALSE)</f>
        <v>1</v>
      </c>
      <c r="F102" s="116" t="s">
        <v>18</v>
      </c>
      <c r="G102" s="109" t="str">
        <f>VLOOKUP(Table1432[[#This Row],[NUTS II 2011]],Table1634[],2,FALSE)</f>
        <v>16</v>
      </c>
      <c r="H102" s="92" t="s">
        <v>18</v>
      </c>
      <c r="I102" s="109" t="str">
        <f>VLOOKUP(Table1432[[#This Row],[NUTS II 2013]],Table162436[],2,FALSE)</f>
        <v>16</v>
      </c>
      <c r="J102" s="116" t="s">
        <v>933</v>
      </c>
      <c r="K102" s="109" t="str">
        <f>VLOOKUP(Table1432[[#This Row],[NUTS III 2011]],Table1735[],2,FALSE)</f>
        <v>164</v>
      </c>
      <c r="L102" s="92" t="s">
        <v>55</v>
      </c>
      <c r="M102" s="109" t="str">
        <f>VLOOKUP(Table1432[[#This Row],[NUTS III 2013]],Table172537[],2,FALSE)</f>
        <v>16F</v>
      </c>
      <c r="N1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02" s="117">
        <v>0</v>
      </c>
      <c r="Q102" s="115">
        <v>0</v>
      </c>
    </row>
    <row r="103" spans="1:17" ht="31.5">
      <c r="A103" s="79" t="s">
        <v>144</v>
      </c>
      <c r="B103" s="14" t="s">
        <v>891</v>
      </c>
      <c r="C103" s="94" t="s">
        <v>537</v>
      </c>
      <c r="D103" s="92" t="s">
        <v>17</v>
      </c>
      <c r="E103" s="109" t="str">
        <f>VLOOKUP(Table1432[[#This Row],[NUTS I]],Table1533[],2,FALSE)</f>
        <v>1</v>
      </c>
      <c r="F103" s="116" t="s">
        <v>18</v>
      </c>
      <c r="G103" s="109" t="str">
        <f>VLOOKUP(Table1432[[#This Row],[NUTS II 2011]],Table1634[],2,FALSE)</f>
        <v>16</v>
      </c>
      <c r="H103" s="92" t="s">
        <v>18</v>
      </c>
      <c r="I103" s="109" t="str">
        <f>VLOOKUP(Table1432[[#This Row],[NUTS II 2013]],Table162436[],2,FALSE)</f>
        <v>16</v>
      </c>
      <c r="J103" s="116" t="s">
        <v>893</v>
      </c>
      <c r="K103" s="109" t="str">
        <f>VLOOKUP(Table1432[[#This Row],[NUTS III 2011]],Table1735[],2,FALSE)</f>
        <v>167</v>
      </c>
      <c r="L103" s="93" t="s">
        <v>47</v>
      </c>
      <c r="M103" s="109" t="str">
        <f>VLOOKUP(Table1432[[#This Row],[NUTS III 2013]],Table172537[],2,FALSE)</f>
        <v>16J</v>
      </c>
      <c r="N103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3" s="117">
        <v>0</v>
      </c>
      <c r="Q103" s="115">
        <v>0</v>
      </c>
    </row>
    <row r="104" spans="1:17" ht="31.5">
      <c r="A104" s="78" t="s">
        <v>145</v>
      </c>
      <c r="B104" s="14" t="s">
        <v>998</v>
      </c>
      <c r="C104" s="94" t="s">
        <v>662</v>
      </c>
      <c r="D104" s="92" t="s">
        <v>17</v>
      </c>
      <c r="E104" s="109" t="str">
        <f>VLOOKUP(Table1432[[#This Row],[NUTS I]],Table1533[],2,FALSE)</f>
        <v>1</v>
      </c>
      <c r="F104" s="116" t="s">
        <v>1</v>
      </c>
      <c r="G104" s="109" t="str">
        <f>VLOOKUP(Table1432[[#This Row],[NUTS II 2011]],Table1634[],2,FALSE)</f>
        <v>11</v>
      </c>
      <c r="H104" s="93" t="s">
        <v>1</v>
      </c>
      <c r="I104" s="109" t="str">
        <f>VLOOKUP(Table1432[[#This Row],[NUTS II 2013]],Table162436[],2,FALSE)</f>
        <v>11</v>
      </c>
      <c r="J104" s="116" t="s">
        <v>41</v>
      </c>
      <c r="K104" s="109" t="str">
        <f>VLOOKUP(Table1432[[#This Row],[NUTS III 2011]],Table1735[],2,FALSE)</f>
        <v>117</v>
      </c>
      <c r="L104" s="92" t="s">
        <v>41</v>
      </c>
      <c r="M104" s="109" t="str">
        <f>VLOOKUP(Table1432[[#This Row],[NUTS III 2013]],Table172537[],2,FALSE)</f>
        <v>11D</v>
      </c>
      <c r="N10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04" s="117">
        <v>1</v>
      </c>
      <c r="Q104" s="114">
        <v>15</v>
      </c>
    </row>
    <row r="105" spans="1:17" ht="18.75">
      <c r="A105" s="78" t="s">
        <v>146</v>
      </c>
      <c r="B105" s="14" t="s">
        <v>807</v>
      </c>
      <c r="C105" s="94" t="s">
        <v>467</v>
      </c>
      <c r="D105" s="92" t="s">
        <v>17</v>
      </c>
      <c r="E105" s="109" t="str">
        <f>VLOOKUP(Table1432[[#This Row],[NUTS I]],Table1533[],2,FALSE)</f>
        <v>1</v>
      </c>
      <c r="F105" s="116" t="s">
        <v>25</v>
      </c>
      <c r="G105" s="109" t="str">
        <f>VLOOKUP(Table1432[[#This Row],[NUTS II 2011]],Table1634[],2,FALSE)</f>
        <v>18</v>
      </c>
      <c r="H105" s="93" t="s">
        <v>25</v>
      </c>
      <c r="I105" s="109" t="str">
        <f>VLOOKUP(Table1432[[#This Row],[NUTS II 2013]],Table162436[],2,FALSE)</f>
        <v>18</v>
      </c>
      <c r="J105" s="116" t="s">
        <v>53</v>
      </c>
      <c r="K105" s="109" t="str">
        <f>VLOOKUP(Table1432[[#This Row],[NUTS III 2011]],Table1735[],2,FALSE)</f>
        <v>182</v>
      </c>
      <c r="L105" s="92" t="s">
        <v>53</v>
      </c>
      <c r="M105" s="109" t="str">
        <f>VLOOKUP(Table1432[[#This Row],[NUTS III 2013]],Table172537[],2,FALSE)</f>
        <v>186</v>
      </c>
      <c r="N105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5" s="117">
        <v>0</v>
      </c>
      <c r="Q105" s="114">
        <v>0</v>
      </c>
    </row>
    <row r="106" spans="1:17" ht="18.75">
      <c r="A106" s="78" t="s">
        <v>147</v>
      </c>
      <c r="B106" s="14" t="s">
        <v>723</v>
      </c>
      <c r="C106" s="94" t="s">
        <v>398</v>
      </c>
      <c r="D106" s="93" t="s">
        <v>99</v>
      </c>
      <c r="E106" s="110" t="str">
        <f>VLOOKUP(Table1432[[#This Row],[NUTS I]],Table1533[],2,FALSE)</f>
        <v>3</v>
      </c>
      <c r="F106" s="116" t="s">
        <v>99</v>
      </c>
      <c r="G106" s="109" t="str">
        <f>VLOOKUP(Table1432[[#This Row],[NUTS II 2011]],Table1634[],2,FALSE)</f>
        <v>30</v>
      </c>
      <c r="H106" s="92" t="s">
        <v>99</v>
      </c>
      <c r="I106" s="109" t="str">
        <f>VLOOKUP(Table1432[[#This Row],[NUTS II 2013]],Table162436[],2,FALSE)</f>
        <v>30</v>
      </c>
      <c r="J106" s="116" t="s">
        <v>99</v>
      </c>
      <c r="K106" s="109" t="str">
        <f>VLOOKUP(Table1432[[#This Row],[NUTS III 2011]],Table1735[],2,FALSE)</f>
        <v>300</v>
      </c>
      <c r="L106" s="116" t="s">
        <v>99</v>
      </c>
      <c r="M106" s="109" t="str">
        <f>VLOOKUP(Table1432[[#This Row],[NUTS III 2013]],Table172537[],2,FALSE)</f>
        <v>300</v>
      </c>
      <c r="N106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6.72</v>
      </c>
      <c r="P106" s="117">
        <v>12</v>
      </c>
      <c r="Q106" s="114">
        <v>610</v>
      </c>
    </row>
    <row r="107" spans="1:17" ht="18.75">
      <c r="A107" s="78" t="s">
        <v>148</v>
      </c>
      <c r="B107" s="14" t="s">
        <v>867</v>
      </c>
      <c r="C107" s="94" t="s">
        <v>536</v>
      </c>
      <c r="D107" s="92" t="s">
        <v>17</v>
      </c>
      <c r="E107" s="109" t="str">
        <f>VLOOKUP(Table1432[[#This Row],[NUTS I]],Table1533[],2,FALSE)</f>
        <v>1</v>
      </c>
      <c r="F107" s="116" t="s">
        <v>18</v>
      </c>
      <c r="G107" s="109" t="str">
        <f>VLOOKUP(Table1432[[#This Row],[NUTS II 2011]],Table1634[],2,FALSE)</f>
        <v>16</v>
      </c>
      <c r="H107" s="92" t="s">
        <v>18</v>
      </c>
      <c r="I107" s="109" t="str">
        <f>VLOOKUP(Table1432[[#This Row],[NUTS II 2013]],Table162436[],2,FALSE)</f>
        <v>16</v>
      </c>
      <c r="J107" s="116" t="s">
        <v>871</v>
      </c>
      <c r="K107" s="109" t="str">
        <f>VLOOKUP(Table1432[[#This Row],[NUTS III 2011]],Table1735[],2,FALSE)</f>
        <v>16A</v>
      </c>
      <c r="L107" s="93" t="s">
        <v>47</v>
      </c>
      <c r="M107" s="109" t="str">
        <f>VLOOKUP(Table1432[[#This Row],[NUTS III 2013]],Table172537[],2,FALSE)</f>
        <v>16J</v>
      </c>
      <c r="N10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2.96</v>
      </c>
      <c r="P107" s="117">
        <v>16</v>
      </c>
      <c r="Q107" s="114">
        <v>25</v>
      </c>
    </row>
    <row r="108" spans="1:17" ht="18.75">
      <c r="A108" s="79" t="s">
        <v>149</v>
      </c>
      <c r="B108" s="14" t="s">
        <v>806</v>
      </c>
      <c r="C108" s="94" t="s">
        <v>466</v>
      </c>
      <c r="D108" s="92" t="s">
        <v>17</v>
      </c>
      <c r="E108" s="109" t="str">
        <f>VLOOKUP(Table1432[[#This Row],[NUTS I]],Table1533[],2,FALSE)</f>
        <v>1</v>
      </c>
      <c r="F108" s="116" t="s">
        <v>25</v>
      </c>
      <c r="G108" s="109" t="str">
        <f>VLOOKUP(Table1432[[#This Row],[NUTS II 2011]],Table1634[],2,FALSE)</f>
        <v>18</v>
      </c>
      <c r="H108" s="93" t="s">
        <v>25</v>
      </c>
      <c r="I108" s="109" t="str">
        <f>VLOOKUP(Table1432[[#This Row],[NUTS II 2013]],Table162436[],2,FALSE)</f>
        <v>18</v>
      </c>
      <c r="J108" s="116" t="s">
        <v>53</v>
      </c>
      <c r="K108" s="109" t="str">
        <f>VLOOKUP(Table1432[[#This Row],[NUTS III 2011]],Table1735[],2,FALSE)</f>
        <v>182</v>
      </c>
      <c r="L108" s="92" t="s">
        <v>53</v>
      </c>
      <c r="M108" s="109" t="str">
        <f>VLOOKUP(Table1432[[#This Row],[NUTS III 2013]],Table172537[],2,FALSE)</f>
        <v>186</v>
      </c>
      <c r="N1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8" s="117">
        <v>2</v>
      </c>
      <c r="Q108" s="115">
        <v>7</v>
      </c>
    </row>
    <row r="109" spans="1:17" ht="18.75">
      <c r="A109" s="78" t="s">
        <v>150</v>
      </c>
      <c r="B109" s="14" t="s">
        <v>930</v>
      </c>
      <c r="C109" s="94" t="s">
        <v>604</v>
      </c>
      <c r="D109" s="92" t="s">
        <v>17</v>
      </c>
      <c r="E109" s="109" t="str">
        <f>VLOOKUP(Table1432[[#This Row],[NUTS I]],Table1533[],2,FALSE)</f>
        <v>1</v>
      </c>
      <c r="F109" s="116" t="s">
        <v>18</v>
      </c>
      <c r="G109" s="109" t="str">
        <f>VLOOKUP(Table1432[[#This Row],[NUTS II 2011]],Table1634[],2,FALSE)</f>
        <v>16</v>
      </c>
      <c r="H109" s="92" t="s">
        <v>18</v>
      </c>
      <c r="I109" s="109" t="str">
        <f>VLOOKUP(Table1432[[#This Row],[NUTS II 2013]],Table162436[],2,FALSE)</f>
        <v>16</v>
      </c>
      <c r="J109" s="116" t="s">
        <v>933</v>
      </c>
      <c r="K109" s="109" t="str">
        <f>VLOOKUP(Table1432[[#This Row],[NUTS III 2011]],Table1735[],2,FALSE)</f>
        <v>164</v>
      </c>
      <c r="L109" s="92" t="s">
        <v>69</v>
      </c>
      <c r="M109" s="109" t="str">
        <f>VLOOKUP(Table1432[[#This Row],[NUTS III 2013]],Table172537[],2,FALSE)</f>
        <v>16E</v>
      </c>
      <c r="N10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09" s="117">
        <v>0</v>
      </c>
      <c r="Q109" s="114">
        <v>0</v>
      </c>
    </row>
    <row r="110" spans="1:17" ht="18.75">
      <c r="A110" s="78" t="s">
        <v>151</v>
      </c>
      <c r="B110" s="14" t="s">
        <v>764</v>
      </c>
      <c r="C110" s="94" t="s">
        <v>479</v>
      </c>
      <c r="D110" s="92" t="s">
        <v>17</v>
      </c>
      <c r="E110" s="109" t="str">
        <f>VLOOKUP(Table1432[[#This Row],[NUTS I]],Table1533[],2,FALSE)</f>
        <v>1</v>
      </c>
      <c r="F110" s="116" t="s">
        <v>25</v>
      </c>
      <c r="G110" s="109" t="str">
        <f>VLOOKUP(Table1432[[#This Row],[NUTS II 2011]],Table1634[],2,FALSE)</f>
        <v>18</v>
      </c>
      <c r="H110" s="93" t="s">
        <v>25</v>
      </c>
      <c r="I110" s="109" t="str">
        <f>VLOOKUP(Table1432[[#This Row],[NUTS II 2013]],Table162436[],2,FALSE)</f>
        <v>18</v>
      </c>
      <c r="J110" s="116" t="s">
        <v>49</v>
      </c>
      <c r="K110" s="109" t="str">
        <f>VLOOKUP(Table1432[[#This Row],[NUTS III 2011]],Table1735[],2,FALSE)</f>
        <v>185</v>
      </c>
      <c r="L110" s="92" t="s">
        <v>49</v>
      </c>
      <c r="M110" s="109" t="str">
        <f>VLOOKUP(Table1432[[#This Row],[NUTS III 2013]],Table172537[],2,FALSE)</f>
        <v>185</v>
      </c>
      <c r="N11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1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0" s="117">
        <v>1</v>
      </c>
      <c r="Q110" s="114">
        <v>3</v>
      </c>
    </row>
    <row r="111" spans="1:17" ht="18.75">
      <c r="A111" s="78" t="s">
        <v>152</v>
      </c>
      <c r="B111" s="14" t="s">
        <v>1032</v>
      </c>
      <c r="C111" s="94" t="s">
        <v>700</v>
      </c>
      <c r="D111" s="92" t="s">
        <v>17</v>
      </c>
      <c r="E111" s="109" t="str">
        <f>VLOOKUP(Table1432[[#This Row],[NUTS I]],Table1533[],2,FALSE)</f>
        <v>1</v>
      </c>
      <c r="F111" s="116" t="s">
        <v>1</v>
      </c>
      <c r="G111" s="109" t="str">
        <f>VLOOKUP(Table1432[[#This Row],[NUTS II 2011]],Table1634[],2,FALSE)</f>
        <v>11</v>
      </c>
      <c r="H111" s="93" t="s">
        <v>1</v>
      </c>
      <c r="I111" s="109" t="str">
        <f>VLOOKUP(Table1432[[#This Row],[NUTS II 2013]],Table162436[],2,FALSE)</f>
        <v>11</v>
      </c>
      <c r="J111" s="116" t="s">
        <v>1035</v>
      </c>
      <c r="K111" s="109" t="str">
        <f>VLOOKUP(Table1432[[#This Row],[NUTS III 2011]],Table1735[],2,FALSE)</f>
        <v>114</v>
      </c>
      <c r="L111" s="93" t="s">
        <v>72</v>
      </c>
      <c r="M111" s="109" t="str">
        <f>VLOOKUP(Table1432[[#This Row],[NUTS III 2013]],Table172537[],2,FALSE)</f>
        <v>11A</v>
      </c>
      <c r="N111" s="111">
        <f>IFERROR(VLOOKUP(Table1432[[#This Row],[CodINE Mun2013]],VRefAquis!B:H,2,FALSE),IFERROR(VLOOKUP(Table1432[[#This Row],[CodINE NUTIII 2013]],VRefAquis!B:H,2,FALSE),VLOOKUP(Table1432[[#This Row],[CodINE NUTII 2013]],VRefAquis!B:H,2,FALSE)))</f>
        <v>1129</v>
      </c>
      <c r="O1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111" s="117">
        <v>173</v>
      </c>
      <c r="Q111" s="114">
        <v>502</v>
      </c>
    </row>
    <row r="112" spans="1:17" ht="18.75">
      <c r="A112" s="79" t="s">
        <v>153</v>
      </c>
      <c r="B112" s="14" t="s">
        <v>890</v>
      </c>
      <c r="C112" s="94" t="s">
        <v>535</v>
      </c>
      <c r="D112" s="92" t="s">
        <v>17</v>
      </c>
      <c r="E112" s="109" t="str">
        <f>VLOOKUP(Table1432[[#This Row],[NUTS I]],Table1533[],2,FALSE)</f>
        <v>1</v>
      </c>
      <c r="F112" s="116" t="s">
        <v>18</v>
      </c>
      <c r="G112" s="109" t="str">
        <f>VLOOKUP(Table1432[[#This Row],[NUTS II 2011]],Table1634[],2,FALSE)</f>
        <v>16</v>
      </c>
      <c r="H112" s="92" t="s">
        <v>18</v>
      </c>
      <c r="I112" s="109" t="str">
        <f>VLOOKUP(Table1432[[#This Row],[NUTS II 2013]],Table162436[],2,FALSE)</f>
        <v>16</v>
      </c>
      <c r="J112" s="116" t="s">
        <v>893</v>
      </c>
      <c r="K112" s="109" t="str">
        <f>VLOOKUP(Table1432[[#This Row],[NUTS III 2011]],Table1735[],2,FALSE)</f>
        <v>167</v>
      </c>
      <c r="L112" s="93" t="s">
        <v>47</v>
      </c>
      <c r="M112" s="109" t="str">
        <f>VLOOKUP(Table1432[[#This Row],[NUTS III 2013]],Table172537[],2,FALSE)</f>
        <v>16J</v>
      </c>
      <c r="N112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2.72</v>
      </c>
      <c r="P112" s="117">
        <v>4</v>
      </c>
      <c r="Q112" s="115">
        <v>28</v>
      </c>
    </row>
    <row r="113" spans="1:17" ht="18.75">
      <c r="A113" s="78" t="s">
        <v>154</v>
      </c>
      <c r="B113" s="14" t="s">
        <v>819</v>
      </c>
      <c r="C113" s="94" t="s">
        <v>504</v>
      </c>
      <c r="D113" s="92" t="s">
        <v>17</v>
      </c>
      <c r="E113" s="109" t="str">
        <f>VLOOKUP(Table1432[[#This Row],[NUTS I]],Table1533[],2,FALSE)</f>
        <v>1</v>
      </c>
      <c r="F113" s="116" t="s">
        <v>25</v>
      </c>
      <c r="G113" s="109" t="str">
        <f>VLOOKUP(Table1432[[#This Row],[NUTS II 2011]],Table1634[],2,FALSE)</f>
        <v>18</v>
      </c>
      <c r="H113" s="93" t="s">
        <v>25</v>
      </c>
      <c r="I113" s="109" t="str">
        <f>VLOOKUP(Table1432[[#This Row],[NUTS II 2013]],Table162436[],2,FALSE)</f>
        <v>18</v>
      </c>
      <c r="J113" s="116" t="s">
        <v>31</v>
      </c>
      <c r="K113" s="109" t="str">
        <f>VLOOKUP(Table1432[[#This Row],[NUTS III 2011]],Table1735[],2,FALSE)</f>
        <v>181</v>
      </c>
      <c r="L113" s="92" t="s">
        <v>31</v>
      </c>
      <c r="M113" s="109" t="str">
        <f>VLOOKUP(Table1432[[#This Row],[NUTS III 2013]],Table172537[],2,FALSE)</f>
        <v>181</v>
      </c>
      <c r="N113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4.97</v>
      </c>
      <c r="P113" s="117">
        <v>0</v>
      </c>
      <c r="Q113" s="114">
        <v>0</v>
      </c>
    </row>
    <row r="114" spans="1:17" ht="18.75">
      <c r="A114" s="78" t="s">
        <v>155</v>
      </c>
      <c r="B114" s="14" t="s">
        <v>883</v>
      </c>
      <c r="C114" s="94" t="s">
        <v>534</v>
      </c>
      <c r="D114" s="92" t="s">
        <v>17</v>
      </c>
      <c r="E114" s="109" t="str">
        <f>VLOOKUP(Table1432[[#This Row],[NUTS I]],Table1533[],2,FALSE)</f>
        <v>1</v>
      </c>
      <c r="F114" s="116" t="s">
        <v>18</v>
      </c>
      <c r="G114" s="109" t="str">
        <f>VLOOKUP(Table1432[[#This Row],[NUTS II 2011]],Table1634[],2,FALSE)</f>
        <v>16</v>
      </c>
      <c r="H114" s="92" t="s">
        <v>18</v>
      </c>
      <c r="I114" s="109" t="str">
        <f>VLOOKUP(Table1432[[#This Row],[NUTS II 2013]],Table162436[],2,FALSE)</f>
        <v>16</v>
      </c>
      <c r="J114" s="116" t="s">
        <v>888</v>
      </c>
      <c r="K114" s="109" t="str">
        <f>VLOOKUP(Table1432[[#This Row],[NUTS III 2011]],Table1735[],2,FALSE)</f>
        <v>168</v>
      </c>
      <c r="L114" s="93" t="s">
        <v>47</v>
      </c>
      <c r="M114" s="109" t="str">
        <f>VLOOKUP(Table1432[[#This Row],[NUTS III 2013]],Table172537[],2,FALSE)</f>
        <v>16J</v>
      </c>
      <c r="N114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4" s="117">
        <v>5</v>
      </c>
      <c r="Q114" s="114">
        <v>35</v>
      </c>
    </row>
    <row r="115" spans="1:17" ht="18.75">
      <c r="A115" s="79" t="s">
        <v>156</v>
      </c>
      <c r="B115" s="14" t="s">
        <v>1042</v>
      </c>
      <c r="C115" s="94" t="s">
        <v>709</v>
      </c>
      <c r="D115" s="92" t="s">
        <v>17</v>
      </c>
      <c r="E115" s="109" t="str">
        <f>VLOOKUP(Table1432[[#This Row],[NUTS I]],Table1533[],2,FALSE)</f>
        <v>1</v>
      </c>
      <c r="F115" s="116" t="s">
        <v>1</v>
      </c>
      <c r="G115" s="109" t="str">
        <f>VLOOKUP(Table1432[[#This Row],[NUTS II 2011]],Table1634[],2,FALSE)</f>
        <v>11</v>
      </c>
      <c r="H115" s="93" t="s">
        <v>1</v>
      </c>
      <c r="I115" s="109" t="str">
        <f>VLOOKUP(Table1432[[#This Row],[NUTS II 2013]],Table162436[],2,FALSE)</f>
        <v>11</v>
      </c>
      <c r="J115" s="116" t="s">
        <v>94</v>
      </c>
      <c r="K115" s="109" t="str">
        <f>VLOOKUP(Table1432[[#This Row],[NUTS III 2011]],Table1735[],2,FALSE)</f>
        <v>113</v>
      </c>
      <c r="L115" s="92" t="s">
        <v>94</v>
      </c>
      <c r="M115" s="109" t="str">
        <f>VLOOKUP(Table1432[[#This Row],[NUTS III 2013]],Table172537[],2,FALSE)</f>
        <v>119</v>
      </c>
      <c r="N1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115" s="117">
        <v>2</v>
      </c>
      <c r="Q115" s="115">
        <v>610</v>
      </c>
    </row>
    <row r="116" spans="1:17" ht="18.75">
      <c r="A116" s="79" t="s">
        <v>157</v>
      </c>
      <c r="B116" s="14" t="s">
        <v>729</v>
      </c>
      <c r="C116" s="94" t="s">
        <v>420</v>
      </c>
      <c r="D116" s="93" t="s">
        <v>64</v>
      </c>
      <c r="E116" s="110" t="str">
        <f>VLOOKUP(Table1432[[#This Row],[NUTS I]],Table1533[],2,FALSE)</f>
        <v>2</v>
      </c>
      <c r="F116" s="116" t="s">
        <v>64</v>
      </c>
      <c r="G116" s="109" t="str">
        <f>VLOOKUP(Table1432[[#This Row],[NUTS II 2011]],Table1634[],2,FALSE)</f>
        <v>20</v>
      </c>
      <c r="H116" s="92" t="s">
        <v>64</v>
      </c>
      <c r="I116" s="109" t="str">
        <f>VLOOKUP(Table1432[[#This Row],[NUTS II 2013]],Table162436[],2,FALSE)</f>
        <v>20</v>
      </c>
      <c r="J116" s="116" t="s">
        <v>64</v>
      </c>
      <c r="K116" s="109" t="str">
        <f>VLOOKUP(Table1432[[#This Row],[NUTS III 2011]],Table1735[],2,FALSE)</f>
        <v>200</v>
      </c>
      <c r="L116" s="116" t="s">
        <v>64</v>
      </c>
      <c r="M116" s="109" t="str">
        <f>VLOOKUP(Table1432[[#This Row],[NUTS III 2013]],Table172537[],2,FALSE)</f>
        <v>200</v>
      </c>
      <c r="N116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6" s="117">
        <v>0</v>
      </c>
      <c r="Q116" s="115">
        <v>0</v>
      </c>
    </row>
    <row r="117" spans="1:17" ht="18.75">
      <c r="A117" s="78" t="s">
        <v>158</v>
      </c>
      <c r="B117" s="14" t="s">
        <v>874</v>
      </c>
      <c r="C117" s="94" t="s">
        <v>562</v>
      </c>
      <c r="D117" s="92" t="s">
        <v>17</v>
      </c>
      <c r="E117" s="109" t="str">
        <f>VLOOKUP(Table1432[[#This Row],[NUTS I]],Table1533[],2,FALSE)</f>
        <v>1</v>
      </c>
      <c r="F117" s="116" t="s">
        <v>18</v>
      </c>
      <c r="G117" s="109" t="str">
        <f>VLOOKUP(Table1432[[#This Row],[NUTS II 2011]],Table1634[],2,FALSE)</f>
        <v>16</v>
      </c>
      <c r="H117" s="92" t="s">
        <v>18</v>
      </c>
      <c r="I117" s="109" t="str">
        <f>VLOOKUP(Table1432[[#This Row],[NUTS II 2013]],Table162436[],2,FALSE)</f>
        <v>16</v>
      </c>
      <c r="J117" s="116" t="s">
        <v>877</v>
      </c>
      <c r="K117" s="109" t="str">
        <f>VLOOKUP(Table1432[[#This Row],[NUTS III 2011]],Table1735[],2,FALSE)</f>
        <v>169</v>
      </c>
      <c r="L117" s="92" t="s">
        <v>110</v>
      </c>
      <c r="M117" s="109" t="str">
        <f>VLOOKUP(Table1432[[#This Row],[NUTS III 2013]],Table172537[],2,FALSE)</f>
        <v>16H</v>
      </c>
      <c r="N117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17" s="117">
        <v>6</v>
      </c>
      <c r="Q117" s="114">
        <v>6</v>
      </c>
    </row>
    <row r="118" spans="1:17" ht="18.75">
      <c r="A118" s="78" t="s">
        <v>159</v>
      </c>
      <c r="B118" s="14" t="s">
        <v>957</v>
      </c>
      <c r="C118" s="94" t="s">
        <v>616</v>
      </c>
      <c r="D118" s="92" t="s">
        <v>17</v>
      </c>
      <c r="E118" s="109" t="str">
        <f>VLOOKUP(Table1432[[#This Row],[NUTS I]],Table1533[],2,FALSE)</f>
        <v>1</v>
      </c>
      <c r="F118" s="116" t="s">
        <v>18</v>
      </c>
      <c r="G118" s="109" t="str">
        <f>VLOOKUP(Table1432[[#This Row],[NUTS II 2011]],Table1634[],2,FALSE)</f>
        <v>16</v>
      </c>
      <c r="H118" s="92" t="s">
        <v>18</v>
      </c>
      <c r="I118" s="109" t="str">
        <f>VLOOKUP(Table1432[[#This Row],[NUTS II 2013]],Table162436[],2,FALSE)</f>
        <v>16</v>
      </c>
      <c r="J118" s="116" t="s">
        <v>964</v>
      </c>
      <c r="K118" s="109" t="str">
        <f>VLOOKUP(Table1432[[#This Row],[NUTS III 2011]],Table1735[],2,FALSE)</f>
        <v>161</v>
      </c>
      <c r="L118" s="92" t="s">
        <v>21</v>
      </c>
      <c r="M118" s="109" t="str">
        <f>VLOOKUP(Table1432[[#This Row],[NUTS III 2013]],Table172537[],2,FALSE)</f>
        <v>16D</v>
      </c>
      <c r="N118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5.1100000000000003</v>
      </c>
      <c r="P118" s="117">
        <v>12</v>
      </c>
      <c r="Q118" s="114">
        <v>106</v>
      </c>
    </row>
    <row r="119" spans="1:17" ht="18.75">
      <c r="A119" s="78" t="s">
        <v>160</v>
      </c>
      <c r="B119" s="14" t="s">
        <v>755</v>
      </c>
      <c r="C119" s="94" t="s">
        <v>437</v>
      </c>
      <c r="D119" s="92" t="s">
        <v>17</v>
      </c>
      <c r="E119" s="109" t="str">
        <f>VLOOKUP(Table1432[[#This Row],[NUTS I]],Table1533[],2,FALSE)</f>
        <v>1</v>
      </c>
      <c r="F119" s="116" t="s">
        <v>29</v>
      </c>
      <c r="G119" s="109" t="str">
        <f>VLOOKUP(Table1432[[#This Row],[NUTS II 2011]],Table1634[],2,FALSE)</f>
        <v>15</v>
      </c>
      <c r="H119" s="93" t="s">
        <v>29</v>
      </c>
      <c r="I119" s="109" t="str">
        <f>VLOOKUP(Table1432[[#This Row],[NUTS II 2013]],Table162436[],2,FALSE)</f>
        <v>15</v>
      </c>
      <c r="J119" s="116" t="s">
        <v>29</v>
      </c>
      <c r="K119" s="109">
        <f>VLOOKUP(Table1432[[#This Row],[NUTS III 2011]],Table1735[],2,FALSE)</f>
        <v>150</v>
      </c>
      <c r="L119" s="92" t="s">
        <v>29</v>
      </c>
      <c r="M119" s="109">
        <f>VLOOKUP(Table1432[[#This Row],[NUTS III 2013]],Table172537[],2,FALSE)</f>
        <v>150</v>
      </c>
      <c r="N119" s="111">
        <f>IFERROR(VLOOKUP(Table1432[[#This Row],[CodINE Mun2013]],VRefAquis!B:H,2,FALSE),IFERROR(VLOOKUP(Table1432[[#This Row],[CodINE NUTIII 2013]],VRefAquis!B:H,2,FALSE),VLOOKUP(Table1432[[#This Row],[CodINE NUTII 2013]],VRefAquis!B:H,2,FALSE)))</f>
        <v>1878</v>
      </c>
      <c r="O1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5.57</v>
      </c>
      <c r="P119" s="117">
        <v>6</v>
      </c>
      <c r="Q119" s="114">
        <v>42</v>
      </c>
    </row>
    <row r="120" spans="1:17" ht="18.75">
      <c r="A120" s="78" t="s">
        <v>161</v>
      </c>
      <c r="B120" s="14" t="s">
        <v>743</v>
      </c>
      <c r="C120" s="94" t="s">
        <v>419</v>
      </c>
      <c r="D120" s="93" t="s">
        <v>64</v>
      </c>
      <c r="E120" s="110" t="str">
        <f>VLOOKUP(Table1432[[#This Row],[NUTS I]],Table1533[],2,FALSE)</f>
        <v>2</v>
      </c>
      <c r="F120" s="116" t="s">
        <v>64</v>
      </c>
      <c r="G120" s="109" t="str">
        <f>VLOOKUP(Table1432[[#This Row],[NUTS II 2011]],Table1634[],2,FALSE)</f>
        <v>20</v>
      </c>
      <c r="H120" s="92" t="s">
        <v>64</v>
      </c>
      <c r="I120" s="109" t="str">
        <f>VLOOKUP(Table1432[[#This Row],[NUTS II 2013]],Table162436[],2,FALSE)</f>
        <v>20</v>
      </c>
      <c r="J120" s="116" t="s">
        <v>64</v>
      </c>
      <c r="K120" s="109" t="str">
        <f>VLOOKUP(Table1432[[#This Row],[NUTS III 2011]],Table1735[],2,FALSE)</f>
        <v>200</v>
      </c>
      <c r="L120" s="116" t="s">
        <v>64</v>
      </c>
      <c r="M120" s="109" t="str">
        <f>VLOOKUP(Table1432[[#This Row],[NUTS III 2013]],Table172537[],2,FALSE)</f>
        <v>200</v>
      </c>
      <c r="N12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3.81</v>
      </c>
      <c r="P120" s="117">
        <v>0</v>
      </c>
      <c r="Q120" s="114">
        <v>0</v>
      </c>
    </row>
    <row r="121" spans="1:17" ht="18.75">
      <c r="A121" s="79" t="s">
        <v>162</v>
      </c>
      <c r="B121" s="14" t="s">
        <v>754</v>
      </c>
      <c r="C121" s="94" t="s">
        <v>436</v>
      </c>
      <c r="D121" s="92" t="s">
        <v>17</v>
      </c>
      <c r="E121" s="109" t="str">
        <f>VLOOKUP(Table1432[[#This Row],[NUTS I]],Table1533[],2,FALSE)</f>
        <v>1</v>
      </c>
      <c r="F121" s="116" t="s">
        <v>29</v>
      </c>
      <c r="G121" s="109" t="str">
        <f>VLOOKUP(Table1432[[#This Row],[NUTS II 2011]],Table1634[],2,FALSE)</f>
        <v>15</v>
      </c>
      <c r="H121" s="93" t="s">
        <v>29</v>
      </c>
      <c r="I121" s="109" t="str">
        <f>VLOOKUP(Table1432[[#This Row],[NUTS II 2013]],Table162436[],2,FALSE)</f>
        <v>15</v>
      </c>
      <c r="J121" s="116" t="s">
        <v>29</v>
      </c>
      <c r="K121" s="109">
        <f>VLOOKUP(Table1432[[#This Row],[NUTS III 2011]],Table1735[],2,FALSE)</f>
        <v>150</v>
      </c>
      <c r="L121" s="92" t="s">
        <v>29</v>
      </c>
      <c r="M121" s="109">
        <f>VLOOKUP(Table1432[[#This Row],[NUTS III 2013]],Table172537[],2,FALSE)</f>
        <v>150</v>
      </c>
      <c r="N121" s="111">
        <f>IFERROR(VLOOKUP(Table1432[[#This Row],[CodINE Mun2013]],VRefAquis!B:H,2,FALSE),IFERROR(VLOOKUP(Table1432[[#This Row],[CodINE NUTIII 2013]],VRefAquis!B:H,2,FALSE),VLOOKUP(Table1432[[#This Row],[CodINE NUTII 2013]],VRefAquis!B:H,2,FALSE)))</f>
        <v>2544</v>
      </c>
      <c r="O1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</v>
      </c>
      <c r="P121" s="117">
        <v>2</v>
      </c>
      <c r="Q121" s="115">
        <v>21</v>
      </c>
    </row>
    <row r="122" spans="1:17" ht="18.75">
      <c r="A122" s="79" t="s">
        <v>163</v>
      </c>
      <c r="B122" s="14" t="s">
        <v>728</v>
      </c>
      <c r="C122" s="94" t="s">
        <v>418</v>
      </c>
      <c r="D122" s="93" t="s">
        <v>64</v>
      </c>
      <c r="E122" s="110" t="str">
        <f>VLOOKUP(Table1432[[#This Row],[NUTS I]],Table1533[],2,FALSE)</f>
        <v>2</v>
      </c>
      <c r="F122" s="116" t="s">
        <v>64</v>
      </c>
      <c r="G122" s="109" t="str">
        <f>VLOOKUP(Table1432[[#This Row],[NUTS II 2011]],Table1634[],2,FALSE)</f>
        <v>20</v>
      </c>
      <c r="H122" s="92" t="s">
        <v>64</v>
      </c>
      <c r="I122" s="109" t="str">
        <f>VLOOKUP(Table1432[[#This Row],[NUTS II 2013]],Table162436[],2,FALSE)</f>
        <v>20</v>
      </c>
      <c r="J122" s="116" t="s">
        <v>64</v>
      </c>
      <c r="K122" s="109" t="str">
        <f>VLOOKUP(Table1432[[#This Row],[NUTS III 2011]],Table1735[],2,FALSE)</f>
        <v>200</v>
      </c>
      <c r="L122" s="116" t="s">
        <v>64</v>
      </c>
      <c r="M122" s="109" t="str">
        <f>VLOOKUP(Table1432[[#This Row],[NUTS III 2013]],Table172537[],2,FALSE)</f>
        <v>200</v>
      </c>
      <c r="N12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2" s="117">
        <v>0</v>
      </c>
      <c r="Q122" s="115">
        <v>0</v>
      </c>
    </row>
    <row r="123" spans="1:17" ht="18.75">
      <c r="A123" s="79" t="s">
        <v>164</v>
      </c>
      <c r="B123" s="14" t="s">
        <v>732</v>
      </c>
      <c r="C123" s="94" t="s">
        <v>417</v>
      </c>
      <c r="D123" s="93" t="s">
        <v>64</v>
      </c>
      <c r="E123" s="110" t="str">
        <f>VLOOKUP(Table1432[[#This Row],[NUTS I]],Table1533[],2,FALSE)</f>
        <v>2</v>
      </c>
      <c r="F123" s="116" t="s">
        <v>64</v>
      </c>
      <c r="G123" s="109" t="str">
        <f>VLOOKUP(Table1432[[#This Row],[NUTS II 2011]],Table1634[],2,FALSE)</f>
        <v>20</v>
      </c>
      <c r="H123" s="92" t="s">
        <v>64</v>
      </c>
      <c r="I123" s="109" t="str">
        <f>VLOOKUP(Table1432[[#This Row],[NUTS II 2013]],Table162436[],2,FALSE)</f>
        <v>20</v>
      </c>
      <c r="J123" s="116" t="s">
        <v>64</v>
      </c>
      <c r="K123" s="109" t="str">
        <f>VLOOKUP(Table1432[[#This Row],[NUTS III 2011]],Table1735[],2,FALSE)</f>
        <v>200</v>
      </c>
      <c r="L123" s="116" t="s">
        <v>64</v>
      </c>
      <c r="M123" s="109" t="str">
        <f>VLOOKUP(Table1432[[#This Row],[NUTS III 2013]],Table172537[],2,FALSE)</f>
        <v>200</v>
      </c>
      <c r="N12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3" s="117">
        <v>0</v>
      </c>
      <c r="Q123" s="115">
        <v>0</v>
      </c>
    </row>
    <row r="124" spans="1:17" ht="18.75">
      <c r="A124" s="79" t="s">
        <v>165</v>
      </c>
      <c r="B124" s="14" t="s">
        <v>987</v>
      </c>
      <c r="C124" s="94" t="s">
        <v>661</v>
      </c>
      <c r="D124" s="92" t="s">
        <v>17</v>
      </c>
      <c r="E124" s="109" t="str">
        <f>VLOOKUP(Table1432[[#This Row],[NUTS I]],Table1533[],2,FALSE)</f>
        <v>1</v>
      </c>
      <c r="F124" s="116" t="s">
        <v>1</v>
      </c>
      <c r="G124" s="109" t="str">
        <f>VLOOKUP(Table1432[[#This Row],[NUTS II 2011]],Table1634[],2,FALSE)</f>
        <v>11</v>
      </c>
      <c r="H124" s="93" t="s">
        <v>1</v>
      </c>
      <c r="I124" s="109" t="str">
        <f>VLOOKUP(Table1432[[#This Row],[NUTS II 2013]],Table162436[],2,FALSE)</f>
        <v>11</v>
      </c>
      <c r="J124" s="116" t="s">
        <v>41</v>
      </c>
      <c r="K124" s="109" t="str">
        <f>VLOOKUP(Table1432[[#This Row],[NUTS III 2011]],Table1735[],2,FALSE)</f>
        <v>117</v>
      </c>
      <c r="L124" s="92" t="s">
        <v>41</v>
      </c>
      <c r="M124" s="109" t="str">
        <f>VLOOKUP(Table1432[[#This Row],[NUTS III 2013]],Table172537[],2,FALSE)</f>
        <v>11D</v>
      </c>
      <c r="N12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2.41</v>
      </c>
      <c r="P124" s="117">
        <v>3</v>
      </c>
      <c r="Q124" s="115">
        <v>27</v>
      </c>
    </row>
    <row r="125" spans="1:17" ht="18.75">
      <c r="A125" s="78" t="s">
        <v>166</v>
      </c>
      <c r="B125" s="14" t="s">
        <v>937</v>
      </c>
      <c r="C125" s="94" t="s">
        <v>584</v>
      </c>
      <c r="D125" s="92" t="s">
        <v>17</v>
      </c>
      <c r="E125" s="109" t="str">
        <f>VLOOKUP(Table1432[[#This Row],[NUTS I]],Table1533[],2,FALSE)</f>
        <v>1</v>
      </c>
      <c r="F125" s="116" t="s">
        <v>18</v>
      </c>
      <c r="G125" s="109" t="str">
        <f>VLOOKUP(Table1432[[#This Row],[NUTS II 2011]],Table1634[],2,FALSE)</f>
        <v>16</v>
      </c>
      <c r="H125" s="92" t="s">
        <v>18</v>
      </c>
      <c r="I125" s="109" t="str">
        <f>VLOOKUP(Table1432[[#This Row],[NUTS II 2013]],Table162436[],2,FALSE)</f>
        <v>16</v>
      </c>
      <c r="J125" s="116" t="s">
        <v>940</v>
      </c>
      <c r="K125" s="109" t="str">
        <f>VLOOKUP(Table1432[[#This Row],[NUTS III 2011]],Table1735[],2,FALSE)</f>
        <v>163</v>
      </c>
      <c r="L125" s="92" t="s">
        <v>55</v>
      </c>
      <c r="M125" s="109" t="str">
        <f>VLOOKUP(Table1432[[#This Row],[NUTS III 2013]],Table172537[],2,FALSE)</f>
        <v>16F</v>
      </c>
      <c r="N125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4.75</v>
      </c>
      <c r="P125" s="117">
        <v>0</v>
      </c>
      <c r="Q125" s="114">
        <v>0</v>
      </c>
    </row>
    <row r="126" spans="1:17" ht="18.75">
      <c r="A126" s="78" t="s">
        <v>167</v>
      </c>
      <c r="B126" s="14" t="s">
        <v>840</v>
      </c>
      <c r="C126" s="94" t="s">
        <v>520</v>
      </c>
      <c r="D126" s="92" t="s">
        <v>17</v>
      </c>
      <c r="E126" s="109" t="str">
        <f>VLOOKUP(Table1432[[#This Row],[NUTS I]],Table1533[],2,FALSE)</f>
        <v>1</v>
      </c>
      <c r="F126" s="116" t="s">
        <v>167</v>
      </c>
      <c r="G126" s="109" t="str">
        <f>VLOOKUP(Table1432[[#This Row],[NUTS II 2011]],Table1634[],2,FALSE)</f>
        <v>17</v>
      </c>
      <c r="H126" s="93" t="s">
        <v>36</v>
      </c>
      <c r="I126" s="109" t="str">
        <f>VLOOKUP(Table1432[[#This Row],[NUTS II 2013]],Table162436[],2,FALSE)</f>
        <v>17</v>
      </c>
      <c r="J126" s="116" t="s">
        <v>843</v>
      </c>
      <c r="K126" s="109" t="str">
        <f>VLOOKUP(Table1432[[#This Row],[NUTS III 2011]],Table1735[],2,FALSE)</f>
        <v>171</v>
      </c>
      <c r="L126" s="92" t="s">
        <v>36</v>
      </c>
      <c r="M126" s="109" t="str">
        <f>VLOOKUP(Table1432[[#This Row],[NUTS III 2013]],Table172537[],2,FALSE)</f>
        <v>170</v>
      </c>
      <c r="N126" s="111">
        <f>IFERROR(VLOOKUP(Table1432[[#This Row],[CodINE Mun2013]],VRefAquis!B:H,2,FALSE),IFERROR(VLOOKUP(Table1432[[#This Row],[CodINE NUTIII 2013]],VRefAquis!B:H,2,FALSE),VLOOKUP(Table1432[[#This Row],[CodINE NUTII 2013]],VRefAquis!B:H,2,FALSE)))</f>
        <v>4486</v>
      </c>
      <c r="O1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11.46</v>
      </c>
      <c r="P126" s="117">
        <v>17</v>
      </c>
      <c r="Q126" s="114">
        <v>2867</v>
      </c>
    </row>
    <row r="127" spans="1:17" ht="18.75">
      <c r="A127" s="78" t="s">
        <v>168</v>
      </c>
      <c r="B127" s="14" t="s">
        <v>753</v>
      </c>
      <c r="C127" s="94" t="s">
        <v>435</v>
      </c>
      <c r="D127" s="92" t="s">
        <v>17</v>
      </c>
      <c r="E127" s="109" t="str">
        <f>VLOOKUP(Table1432[[#This Row],[NUTS I]],Table1533[],2,FALSE)</f>
        <v>1</v>
      </c>
      <c r="F127" s="116" t="s">
        <v>29</v>
      </c>
      <c r="G127" s="109" t="str">
        <f>VLOOKUP(Table1432[[#This Row],[NUTS II 2011]],Table1634[],2,FALSE)</f>
        <v>15</v>
      </c>
      <c r="H127" s="93" t="s">
        <v>29</v>
      </c>
      <c r="I127" s="109" t="str">
        <f>VLOOKUP(Table1432[[#This Row],[NUTS II 2013]],Table162436[],2,FALSE)</f>
        <v>15</v>
      </c>
      <c r="J127" s="116" t="s">
        <v>29</v>
      </c>
      <c r="K127" s="109">
        <f>VLOOKUP(Table1432[[#This Row],[NUTS III 2011]],Table1735[],2,FALSE)</f>
        <v>150</v>
      </c>
      <c r="L127" s="92" t="s">
        <v>29</v>
      </c>
      <c r="M127" s="109">
        <f>VLOOKUP(Table1432[[#This Row],[NUTS III 2013]],Table172537[],2,FALSE)</f>
        <v>150</v>
      </c>
      <c r="N127" s="111">
        <f>IFERROR(VLOOKUP(Table1432[[#This Row],[CodINE Mun2013]],VRefAquis!B:H,2,FALSE),IFERROR(VLOOKUP(Table1432[[#This Row],[CodINE NUTIII 2013]],VRefAquis!B:H,2,FALSE),VLOOKUP(Table1432[[#This Row],[CodINE NUTII 2013]],VRefAquis!B:H,2,FALSE)))</f>
        <v>2562</v>
      </c>
      <c r="O1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7.44</v>
      </c>
      <c r="P127" s="117">
        <v>20</v>
      </c>
      <c r="Q127" s="114">
        <v>101</v>
      </c>
    </row>
    <row r="128" spans="1:17" ht="18.75">
      <c r="A128" s="79" t="s">
        <v>169</v>
      </c>
      <c r="B128" s="14" t="s">
        <v>839</v>
      </c>
      <c r="C128" s="94" t="s">
        <v>519</v>
      </c>
      <c r="D128" s="92" t="s">
        <v>17</v>
      </c>
      <c r="E128" s="109" t="str">
        <f>VLOOKUP(Table1432[[#This Row],[NUTS I]],Table1533[],2,FALSE)</f>
        <v>1</v>
      </c>
      <c r="F128" s="116" t="s">
        <v>167</v>
      </c>
      <c r="G128" s="109" t="str">
        <f>VLOOKUP(Table1432[[#This Row],[NUTS II 2011]],Table1634[],2,FALSE)</f>
        <v>17</v>
      </c>
      <c r="H128" s="93" t="s">
        <v>36</v>
      </c>
      <c r="I128" s="109" t="str">
        <f>VLOOKUP(Table1432[[#This Row],[NUTS II 2013]],Table162436[],2,FALSE)</f>
        <v>17</v>
      </c>
      <c r="J128" s="116" t="s">
        <v>843</v>
      </c>
      <c r="K128" s="109" t="str">
        <f>VLOOKUP(Table1432[[#This Row],[NUTS III 2011]],Table1735[],2,FALSE)</f>
        <v>171</v>
      </c>
      <c r="L128" s="92" t="s">
        <v>36</v>
      </c>
      <c r="M128" s="109" t="str">
        <f>VLOOKUP(Table1432[[#This Row],[NUTS III 2013]],Table172537[],2,FALSE)</f>
        <v>170</v>
      </c>
      <c r="N128" s="111">
        <f>IFERROR(VLOOKUP(Table1432[[#This Row],[CodINE Mun2013]],VRefAquis!B:H,2,FALSE),IFERROR(VLOOKUP(Table1432[[#This Row],[CodINE NUTIII 2013]],VRefAquis!B:H,2,FALSE),VLOOKUP(Table1432[[#This Row],[CodINE NUTII 2013]],VRefAquis!B:H,2,FALSE)))</f>
        <v>1985</v>
      </c>
      <c r="O1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7.58</v>
      </c>
      <c r="P128" s="117">
        <v>122</v>
      </c>
      <c r="Q128" s="115">
        <v>2673</v>
      </c>
    </row>
    <row r="129" spans="1:17" ht="18.75">
      <c r="A129" s="78" t="s">
        <v>170</v>
      </c>
      <c r="B129" s="14" t="s">
        <v>857</v>
      </c>
      <c r="C129" s="94" t="s">
        <v>628</v>
      </c>
      <c r="D129" s="92" t="s">
        <v>17</v>
      </c>
      <c r="E129" s="109" t="str">
        <f>VLOOKUP(Table1432[[#This Row],[NUTS I]],Table1533[],2,FALSE)</f>
        <v>1</v>
      </c>
      <c r="F129" s="116" t="s">
        <v>18</v>
      </c>
      <c r="G129" s="109" t="str">
        <f>VLOOKUP(Table1432[[#This Row],[NUTS II 2011]],Table1634[],2,FALSE)</f>
        <v>16</v>
      </c>
      <c r="H129" s="92" t="s">
        <v>18</v>
      </c>
      <c r="I129" s="109" t="str">
        <f>VLOOKUP(Table1432[[#This Row],[NUTS II 2013]],Table162436[],2,FALSE)</f>
        <v>16</v>
      </c>
      <c r="J129" s="116" t="s">
        <v>34</v>
      </c>
      <c r="K129" s="109" t="str">
        <f>VLOOKUP(Table1432[[#This Row],[NUTS III 2011]],Table1735[],2,FALSE)</f>
        <v>16B</v>
      </c>
      <c r="L129" s="93" t="s">
        <v>34</v>
      </c>
      <c r="M129" s="109" t="str">
        <f>VLOOKUP(Table1432[[#This Row],[NUTS III 2013]],Table172537[],2,FALSE)</f>
        <v>16B</v>
      </c>
      <c r="N12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4.17</v>
      </c>
      <c r="P129" s="117">
        <v>5</v>
      </c>
      <c r="Q129" s="114">
        <v>10</v>
      </c>
    </row>
    <row r="130" spans="1:17" ht="18.75">
      <c r="A130" s="79" t="s">
        <v>171</v>
      </c>
      <c r="B130" s="14" t="s">
        <v>929</v>
      </c>
      <c r="C130" s="94" t="s">
        <v>603</v>
      </c>
      <c r="D130" s="92" t="s">
        <v>17</v>
      </c>
      <c r="E130" s="109" t="str">
        <f>VLOOKUP(Table1432[[#This Row],[NUTS I]],Table1533[],2,FALSE)</f>
        <v>1</v>
      </c>
      <c r="F130" s="116" t="s">
        <v>18</v>
      </c>
      <c r="G130" s="109" t="str">
        <f>VLOOKUP(Table1432[[#This Row],[NUTS II 2011]],Table1634[],2,FALSE)</f>
        <v>16</v>
      </c>
      <c r="H130" s="92" t="s">
        <v>18</v>
      </c>
      <c r="I130" s="109" t="str">
        <f>VLOOKUP(Table1432[[#This Row],[NUTS II 2013]],Table162436[],2,FALSE)</f>
        <v>16</v>
      </c>
      <c r="J130" s="116" t="s">
        <v>933</v>
      </c>
      <c r="K130" s="109" t="str">
        <f>VLOOKUP(Table1432[[#This Row],[NUTS III 2011]],Table1735[],2,FALSE)</f>
        <v>164</v>
      </c>
      <c r="L130" s="92" t="s">
        <v>69</v>
      </c>
      <c r="M130" s="109" t="str">
        <f>VLOOKUP(Table1432[[#This Row],[NUTS III 2013]],Table172537[],2,FALSE)</f>
        <v>16E</v>
      </c>
      <c r="N13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30" s="117">
        <v>0</v>
      </c>
      <c r="Q130" s="115">
        <v>0</v>
      </c>
    </row>
    <row r="131" spans="1:17" ht="18.75">
      <c r="A131" s="79" t="s">
        <v>172</v>
      </c>
      <c r="B131" s="14" t="s">
        <v>1016</v>
      </c>
      <c r="C131" s="94" t="s">
        <v>671</v>
      </c>
      <c r="D131" s="92" t="s">
        <v>17</v>
      </c>
      <c r="E131" s="109" t="str">
        <f>VLOOKUP(Table1432[[#This Row],[NUTS I]],Table1533[],2,FALSE)</f>
        <v>1</v>
      </c>
      <c r="F131" s="116" t="s">
        <v>1</v>
      </c>
      <c r="G131" s="109" t="str">
        <f>VLOOKUP(Table1432[[#This Row],[NUTS II 2011]],Table1634[],2,FALSE)</f>
        <v>11</v>
      </c>
      <c r="H131" s="93" t="s">
        <v>1</v>
      </c>
      <c r="I131" s="109" t="str">
        <f>VLOOKUP(Table1432[[#This Row],[NUTS II 2013]],Table162436[],2,FALSE)</f>
        <v>11</v>
      </c>
      <c r="J131" s="116" t="s">
        <v>1024</v>
      </c>
      <c r="K131" s="109" t="str">
        <f>VLOOKUP(Table1432[[#This Row],[NUTS III 2011]],Table1735[],2,FALSE)</f>
        <v>115</v>
      </c>
      <c r="L131" s="92" t="s">
        <v>59</v>
      </c>
      <c r="M131" s="109" t="str">
        <f>VLOOKUP(Table1432[[#This Row],[NUTS III 2013]],Table172537[],2,FALSE)</f>
        <v>11C</v>
      </c>
      <c r="N13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2.69</v>
      </c>
      <c r="P131" s="117">
        <v>0</v>
      </c>
      <c r="Q131" s="115">
        <v>0</v>
      </c>
    </row>
    <row r="132" spans="1:17" ht="18.75">
      <c r="A132" s="79" t="s">
        <v>173</v>
      </c>
      <c r="B132" s="14" t="s">
        <v>894</v>
      </c>
      <c r="C132" s="94" t="s">
        <v>551</v>
      </c>
      <c r="D132" s="92" t="s">
        <v>17</v>
      </c>
      <c r="E132" s="109" t="str">
        <f>VLOOKUP(Table1432[[#This Row],[NUTS I]],Table1533[],2,FALSE)</f>
        <v>1</v>
      </c>
      <c r="F132" s="116" t="s">
        <v>18</v>
      </c>
      <c r="G132" s="109" t="str">
        <f>VLOOKUP(Table1432[[#This Row],[NUTS II 2011]],Table1634[],2,FALSE)</f>
        <v>16</v>
      </c>
      <c r="H132" s="92" t="s">
        <v>18</v>
      </c>
      <c r="I132" s="109" t="str">
        <f>VLOOKUP(Table1432[[#This Row],[NUTS II 2013]],Table162436[],2,FALSE)</f>
        <v>16</v>
      </c>
      <c r="J132" s="116" t="s">
        <v>900</v>
      </c>
      <c r="K132" s="109" t="str">
        <f>VLOOKUP(Table1432[[#This Row],[NUTS III 2011]],Table1735[],2,FALSE)</f>
        <v>166</v>
      </c>
      <c r="L132" s="92" t="s">
        <v>19</v>
      </c>
      <c r="M132" s="109" t="str">
        <f>VLOOKUP(Table1432[[#This Row],[NUTS III 2013]],Table172537[],2,FALSE)</f>
        <v>16I</v>
      </c>
      <c r="N13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32" s="117">
        <v>0</v>
      </c>
      <c r="Q132" s="115">
        <v>0</v>
      </c>
    </row>
    <row r="133" spans="1:17" ht="31.5">
      <c r="A133" s="79" t="s">
        <v>174</v>
      </c>
      <c r="B133" s="14" t="s">
        <v>976</v>
      </c>
      <c r="C133" s="94" t="s">
        <v>643</v>
      </c>
      <c r="D133" s="92" t="s">
        <v>17</v>
      </c>
      <c r="E133" s="109" t="str">
        <f>VLOOKUP(Table1432[[#This Row],[NUTS I]],Table1533[],2,FALSE)</f>
        <v>1</v>
      </c>
      <c r="F133" s="116" t="s">
        <v>1</v>
      </c>
      <c r="G133" s="109" t="str">
        <f>VLOOKUP(Table1432[[#This Row],[NUTS II 2011]],Table1634[],2,FALSE)</f>
        <v>11</v>
      </c>
      <c r="H133" s="93" t="s">
        <v>1</v>
      </c>
      <c r="I133" s="109" t="str">
        <f>VLOOKUP(Table1432[[#This Row],[NUTS II 2013]],Table162436[],2,FALSE)</f>
        <v>11</v>
      </c>
      <c r="J133" s="116" t="s">
        <v>980</v>
      </c>
      <c r="K133" s="109" t="str">
        <f>VLOOKUP(Table1432[[#This Row],[NUTS III 2011]],Table1735[],2,FALSE)</f>
        <v>118</v>
      </c>
      <c r="L133" s="92" t="s">
        <v>40</v>
      </c>
      <c r="M133" s="109" t="str">
        <f>VLOOKUP(Table1432[[#This Row],[NUTS III 2013]],Table172537[],2,FALSE)</f>
        <v>11E</v>
      </c>
      <c r="N13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2.16</v>
      </c>
      <c r="P133" s="117">
        <v>1</v>
      </c>
      <c r="Q133" s="114">
        <v>25</v>
      </c>
    </row>
    <row r="134" spans="1:17" ht="18.75">
      <c r="A134" s="79" t="s">
        <v>175</v>
      </c>
      <c r="B134" s="14" t="s">
        <v>722</v>
      </c>
      <c r="C134" s="94" t="s">
        <v>397</v>
      </c>
      <c r="D134" s="93" t="s">
        <v>99</v>
      </c>
      <c r="E134" s="110" t="str">
        <f>VLOOKUP(Table1432[[#This Row],[NUTS I]],Table1533[],2,FALSE)</f>
        <v>3</v>
      </c>
      <c r="F134" s="116" t="s">
        <v>99</v>
      </c>
      <c r="G134" s="109" t="str">
        <f>VLOOKUP(Table1432[[#This Row],[NUTS II 2011]],Table1634[],2,FALSE)</f>
        <v>30</v>
      </c>
      <c r="H134" s="92" t="s">
        <v>99</v>
      </c>
      <c r="I134" s="109" t="str">
        <f>VLOOKUP(Table1432[[#This Row],[NUTS II 2013]],Table162436[],2,FALSE)</f>
        <v>30</v>
      </c>
      <c r="J134" s="116" t="s">
        <v>99</v>
      </c>
      <c r="K134" s="109" t="str">
        <f>VLOOKUP(Table1432[[#This Row],[NUTS III 2011]],Table1735[],2,FALSE)</f>
        <v>300</v>
      </c>
      <c r="L134" s="116" t="s">
        <v>99</v>
      </c>
      <c r="M134" s="109" t="str">
        <f>VLOOKUP(Table1432[[#This Row],[NUTS III 2013]],Table172537[],2,FALSE)</f>
        <v>300</v>
      </c>
      <c r="N13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134" s="117">
        <v>2</v>
      </c>
      <c r="Q134" s="115">
        <v>2</v>
      </c>
    </row>
    <row r="135" spans="1:17" ht="18.75">
      <c r="A135" s="78" t="s">
        <v>176</v>
      </c>
      <c r="B135" s="14" t="s">
        <v>731</v>
      </c>
      <c r="C135" s="94" t="s">
        <v>416</v>
      </c>
      <c r="D135" s="93" t="s">
        <v>64</v>
      </c>
      <c r="E135" s="110" t="str">
        <f>VLOOKUP(Table1432[[#This Row],[NUTS I]],Table1533[],2,FALSE)</f>
        <v>2</v>
      </c>
      <c r="F135" s="116" t="s">
        <v>64</v>
      </c>
      <c r="G135" s="109" t="str">
        <f>VLOOKUP(Table1432[[#This Row],[NUTS II 2011]],Table1634[],2,FALSE)</f>
        <v>20</v>
      </c>
      <c r="H135" s="92" t="s">
        <v>64</v>
      </c>
      <c r="I135" s="109" t="str">
        <f>VLOOKUP(Table1432[[#This Row],[NUTS II 2013]],Table162436[],2,FALSE)</f>
        <v>20</v>
      </c>
      <c r="J135" s="116" t="s">
        <v>64</v>
      </c>
      <c r="K135" s="109" t="str">
        <f>VLOOKUP(Table1432[[#This Row],[NUTS III 2011]],Table1735[],2,FALSE)</f>
        <v>200</v>
      </c>
      <c r="L135" s="116" t="s">
        <v>64</v>
      </c>
      <c r="M135" s="109" t="str">
        <f>VLOOKUP(Table1432[[#This Row],[NUTS III 2013]],Table172537[],2,FALSE)</f>
        <v>200</v>
      </c>
      <c r="N135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35" s="117">
        <v>0</v>
      </c>
      <c r="Q135" s="114">
        <v>0</v>
      </c>
    </row>
    <row r="136" spans="1:17" ht="18.75">
      <c r="A136" s="78" t="s">
        <v>177</v>
      </c>
      <c r="B136" s="14" t="s">
        <v>838</v>
      </c>
      <c r="C136" s="94" t="s">
        <v>518</v>
      </c>
      <c r="D136" s="92" t="s">
        <v>17</v>
      </c>
      <c r="E136" s="109" t="str">
        <f>VLOOKUP(Table1432[[#This Row],[NUTS I]],Table1533[],2,FALSE)</f>
        <v>1</v>
      </c>
      <c r="F136" s="116" t="s">
        <v>167</v>
      </c>
      <c r="G136" s="109" t="str">
        <f>VLOOKUP(Table1432[[#This Row],[NUTS II 2011]],Table1634[],2,FALSE)</f>
        <v>17</v>
      </c>
      <c r="H136" s="93" t="s">
        <v>36</v>
      </c>
      <c r="I136" s="109" t="str">
        <f>VLOOKUP(Table1432[[#This Row],[NUTS II 2013]],Table162436[],2,FALSE)</f>
        <v>17</v>
      </c>
      <c r="J136" s="116" t="s">
        <v>843</v>
      </c>
      <c r="K136" s="109" t="str">
        <f>VLOOKUP(Table1432[[#This Row],[NUTS III 2011]],Table1735[],2,FALSE)</f>
        <v>171</v>
      </c>
      <c r="L136" s="92" t="s">
        <v>36</v>
      </c>
      <c r="M136" s="109" t="str">
        <f>VLOOKUP(Table1432[[#This Row],[NUTS III 2013]],Table172537[],2,FALSE)</f>
        <v>170</v>
      </c>
      <c r="N136" s="111">
        <f>IFERROR(VLOOKUP(Table1432[[#This Row],[CodINE Mun2013]],VRefAquis!B:H,2,FALSE),IFERROR(VLOOKUP(Table1432[[#This Row],[CodINE NUTIII 2013]],VRefAquis!B:H,2,FALSE),VLOOKUP(Table1432[[#This Row],[CodINE NUTII 2013]],VRefAquis!B:H,2,FALSE)))</f>
        <v>1739</v>
      </c>
      <c r="O1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136" s="117">
        <v>8</v>
      </c>
      <c r="Q136" s="114">
        <v>18</v>
      </c>
    </row>
    <row r="137" spans="1:17" ht="18.75">
      <c r="A137" s="79" t="s">
        <v>178</v>
      </c>
      <c r="B137" s="14" t="s">
        <v>1031</v>
      </c>
      <c r="C137" s="94" t="s">
        <v>699</v>
      </c>
      <c r="D137" s="92" t="s">
        <v>17</v>
      </c>
      <c r="E137" s="109" t="str">
        <f>VLOOKUP(Table1432[[#This Row],[NUTS I]],Table1533[],2,FALSE)</f>
        <v>1</v>
      </c>
      <c r="F137" s="116" t="s">
        <v>1</v>
      </c>
      <c r="G137" s="109" t="str">
        <f>VLOOKUP(Table1432[[#This Row],[NUTS II 2011]],Table1634[],2,FALSE)</f>
        <v>11</v>
      </c>
      <c r="H137" s="93" t="s">
        <v>1</v>
      </c>
      <c r="I137" s="109" t="str">
        <f>VLOOKUP(Table1432[[#This Row],[NUTS II 2013]],Table162436[],2,FALSE)</f>
        <v>11</v>
      </c>
      <c r="J137" s="116" t="s">
        <v>1035</v>
      </c>
      <c r="K137" s="109" t="str">
        <f>VLOOKUP(Table1432[[#This Row],[NUTS III 2011]],Table1735[],2,FALSE)</f>
        <v>114</v>
      </c>
      <c r="L137" s="93" t="s">
        <v>72</v>
      </c>
      <c r="M137" s="109" t="str">
        <f>VLOOKUP(Table1432[[#This Row],[NUTS III 2013]],Table172537[],2,FALSE)</f>
        <v>11A</v>
      </c>
      <c r="N137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1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6.09</v>
      </c>
      <c r="P137" s="117">
        <v>400</v>
      </c>
      <c r="Q137" s="115">
        <v>794</v>
      </c>
    </row>
    <row r="138" spans="1:17" ht="18.75">
      <c r="A138" s="79" t="s">
        <v>179</v>
      </c>
      <c r="B138" s="14" t="s">
        <v>912</v>
      </c>
      <c r="C138" s="94" t="s">
        <v>575</v>
      </c>
      <c r="D138" s="92" t="s">
        <v>17</v>
      </c>
      <c r="E138" s="109" t="str">
        <f>VLOOKUP(Table1432[[#This Row],[NUTS I]],Table1533[],2,FALSE)</f>
        <v>1</v>
      </c>
      <c r="F138" s="116" t="s">
        <v>18</v>
      </c>
      <c r="G138" s="109" t="str">
        <f>VLOOKUP(Table1432[[#This Row],[NUTS II 2011]],Table1634[],2,FALSE)</f>
        <v>16</v>
      </c>
      <c r="H138" s="92" t="s">
        <v>18</v>
      </c>
      <c r="I138" s="109" t="str">
        <f>VLOOKUP(Table1432[[#This Row],[NUTS II 2013]],Table162436[],2,FALSE)</f>
        <v>16</v>
      </c>
      <c r="J138" s="116" t="s">
        <v>917</v>
      </c>
      <c r="K138" s="109" t="str">
        <f>VLOOKUP(Table1432[[#This Row],[NUTS III 2011]],Table1735[],2,FALSE)</f>
        <v>165</v>
      </c>
      <c r="L138" s="93" t="s">
        <v>23</v>
      </c>
      <c r="M138" s="109" t="str">
        <f>VLOOKUP(Table1432[[#This Row],[NUTS III 2013]],Table172537[],2,FALSE)</f>
        <v>16G</v>
      </c>
      <c r="N138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38" s="117">
        <v>14</v>
      </c>
      <c r="Q138" s="115">
        <v>78</v>
      </c>
    </row>
    <row r="139" spans="1:17" ht="18.75">
      <c r="A139" s="79" t="s">
        <v>180</v>
      </c>
      <c r="B139" s="14" t="s">
        <v>882</v>
      </c>
      <c r="C139" s="94" t="s">
        <v>533</v>
      </c>
      <c r="D139" s="92" t="s">
        <v>17</v>
      </c>
      <c r="E139" s="109" t="str">
        <f>VLOOKUP(Table1432[[#This Row],[NUTS I]],Table1533[],2,FALSE)</f>
        <v>1</v>
      </c>
      <c r="F139" s="116" t="s">
        <v>18</v>
      </c>
      <c r="G139" s="109" t="str">
        <f>VLOOKUP(Table1432[[#This Row],[NUTS II 2011]],Table1634[],2,FALSE)</f>
        <v>16</v>
      </c>
      <c r="H139" s="92" t="s">
        <v>18</v>
      </c>
      <c r="I139" s="109" t="str">
        <f>VLOOKUP(Table1432[[#This Row],[NUTS II 2013]],Table162436[],2,FALSE)</f>
        <v>16</v>
      </c>
      <c r="J139" s="116" t="s">
        <v>888</v>
      </c>
      <c r="K139" s="109" t="str">
        <f>VLOOKUP(Table1432[[#This Row],[NUTS III 2011]],Table1735[],2,FALSE)</f>
        <v>168</v>
      </c>
      <c r="L139" s="93" t="s">
        <v>47</v>
      </c>
      <c r="M139" s="109" t="str">
        <f>VLOOKUP(Table1432[[#This Row],[NUTS III 2013]],Table172537[],2,FALSE)</f>
        <v>16J</v>
      </c>
      <c r="N13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39" s="117">
        <v>0</v>
      </c>
      <c r="Q139" s="115">
        <v>0</v>
      </c>
    </row>
    <row r="140" spans="1:17" ht="31.5">
      <c r="A140" s="79" t="s">
        <v>181</v>
      </c>
      <c r="B140" s="14" t="s">
        <v>1015</v>
      </c>
      <c r="C140" s="94" t="s">
        <v>670</v>
      </c>
      <c r="D140" s="92" t="s">
        <v>17</v>
      </c>
      <c r="E140" s="109" t="str">
        <f>VLOOKUP(Table1432[[#This Row],[NUTS I]],Table1533[],2,FALSE)</f>
        <v>1</v>
      </c>
      <c r="F140" s="116" t="s">
        <v>1</v>
      </c>
      <c r="G140" s="109" t="str">
        <f>VLOOKUP(Table1432[[#This Row],[NUTS II 2011]],Table1634[],2,FALSE)</f>
        <v>11</v>
      </c>
      <c r="H140" s="93" t="s">
        <v>1</v>
      </c>
      <c r="I140" s="109" t="str">
        <f>VLOOKUP(Table1432[[#This Row],[NUTS II 2013]],Table162436[],2,FALSE)</f>
        <v>11</v>
      </c>
      <c r="J140" s="116" t="s">
        <v>1024</v>
      </c>
      <c r="K140" s="109" t="str">
        <f>VLOOKUP(Table1432[[#This Row],[NUTS III 2011]],Table1735[],2,FALSE)</f>
        <v>115</v>
      </c>
      <c r="L140" s="92" t="s">
        <v>59</v>
      </c>
      <c r="M140" s="109" t="str">
        <f>VLOOKUP(Table1432[[#This Row],[NUTS III 2013]],Table172537[],2,FALSE)</f>
        <v>11C</v>
      </c>
      <c r="N14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40" s="117">
        <v>0</v>
      </c>
      <c r="Q140" s="114">
        <v>0</v>
      </c>
    </row>
    <row r="141" spans="1:17" ht="18.75">
      <c r="A141" s="79" t="s">
        <v>182</v>
      </c>
      <c r="B141" s="14" t="s">
        <v>936</v>
      </c>
      <c r="C141" s="94" t="s">
        <v>583</v>
      </c>
      <c r="D141" s="92" t="s">
        <v>17</v>
      </c>
      <c r="E141" s="109" t="str">
        <f>VLOOKUP(Table1432[[#This Row],[NUTS I]],Table1533[],2,FALSE)</f>
        <v>1</v>
      </c>
      <c r="F141" s="116" t="s">
        <v>18</v>
      </c>
      <c r="G141" s="109" t="str">
        <f>VLOOKUP(Table1432[[#This Row],[NUTS II 2011]],Table1634[],2,FALSE)</f>
        <v>16</v>
      </c>
      <c r="H141" s="92" t="s">
        <v>18</v>
      </c>
      <c r="I141" s="109" t="str">
        <f>VLOOKUP(Table1432[[#This Row],[NUTS II 2013]],Table162436[],2,FALSE)</f>
        <v>16</v>
      </c>
      <c r="J141" s="116" t="s">
        <v>940</v>
      </c>
      <c r="K141" s="109" t="str">
        <f>VLOOKUP(Table1432[[#This Row],[NUTS III 2011]],Table1735[],2,FALSE)</f>
        <v>163</v>
      </c>
      <c r="L141" s="92" t="s">
        <v>55</v>
      </c>
      <c r="M141" s="109" t="str">
        <f>VLOOKUP(Table1432[[#This Row],[NUTS III 2013]],Table172537[],2,FALSE)</f>
        <v>16F</v>
      </c>
      <c r="N14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41" s="117">
        <v>5</v>
      </c>
      <c r="Q141" s="115">
        <v>31</v>
      </c>
    </row>
    <row r="142" spans="1:17" ht="18.75">
      <c r="A142" s="78" t="s">
        <v>183</v>
      </c>
      <c r="B142" s="14" t="s">
        <v>805</v>
      </c>
      <c r="C142" s="94" t="s">
        <v>465</v>
      </c>
      <c r="D142" s="92" t="s">
        <v>17</v>
      </c>
      <c r="E142" s="109" t="str">
        <f>VLOOKUP(Table1432[[#This Row],[NUTS I]],Table1533[],2,FALSE)</f>
        <v>1</v>
      </c>
      <c r="F142" s="116" t="s">
        <v>25</v>
      </c>
      <c r="G142" s="109" t="str">
        <f>VLOOKUP(Table1432[[#This Row],[NUTS II 2011]],Table1634[],2,FALSE)</f>
        <v>18</v>
      </c>
      <c r="H142" s="93" t="s">
        <v>25</v>
      </c>
      <c r="I142" s="109" t="str">
        <f>VLOOKUP(Table1432[[#This Row],[NUTS II 2013]],Table162436[],2,FALSE)</f>
        <v>18</v>
      </c>
      <c r="J142" s="116" t="s">
        <v>53</v>
      </c>
      <c r="K142" s="109" t="str">
        <f>VLOOKUP(Table1432[[#This Row],[NUTS III 2011]],Table1735[],2,FALSE)</f>
        <v>182</v>
      </c>
      <c r="L142" s="92" t="s">
        <v>53</v>
      </c>
      <c r="M142" s="109" t="str">
        <f>VLOOKUP(Table1432[[#This Row],[NUTS III 2013]],Table172537[],2,FALSE)</f>
        <v>186</v>
      </c>
      <c r="N14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42" s="117">
        <v>1</v>
      </c>
      <c r="Q142" s="114">
        <v>5</v>
      </c>
    </row>
    <row r="143" spans="1:17" ht="18.75">
      <c r="A143" s="78" t="s">
        <v>184</v>
      </c>
      <c r="B143" s="14" t="s">
        <v>1030</v>
      </c>
      <c r="C143" s="94" t="s">
        <v>698</v>
      </c>
      <c r="D143" s="92" t="s">
        <v>17</v>
      </c>
      <c r="E143" s="109" t="str">
        <f>VLOOKUP(Table1432[[#This Row],[NUTS I]],Table1533[],2,FALSE)</f>
        <v>1</v>
      </c>
      <c r="F143" s="116" t="s">
        <v>1</v>
      </c>
      <c r="G143" s="109" t="str">
        <f>VLOOKUP(Table1432[[#This Row],[NUTS II 2011]],Table1634[],2,FALSE)</f>
        <v>11</v>
      </c>
      <c r="H143" s="93" t="s">
        <v>1</v>
      </c>
      <c r="I143" s="109" t="str">
        <f>VLOOKUP(Table1432[[#This Row],[NUTS II 2013]],Table162436[],2,FALSE)</f>
        <v>11</v>
      </c>
      <c r="J143" s="116" t="s">
        <v>1035</v>
      </c>
      <c r="K143" s="109" t="str">
        <f>VLOOKUP(Table1432[[#This Row],[NUTS III 2011]],Table1735[],2,FALSE)</f>
        <v>114</v>
      </c>
      <c r="L143" s="93" t="s">
        <v>72</v>
      </c>
      <c r="M143" s="109" t="str">
        <f>VLOOKUP(Table1432[[#This Row],[NUTS III 2013]],Table172537[],2,FALSE)</f>
        <v>11A</v>
      </c>
      <c r="N143" s="111">
        <f>IFERROR(VLOOKUP(Table1432[[#This Row],[CodINE Mun2013]],VRefAquis!B:H,2,FALSE),IFERROR(VLOOKUP(Table1432[[#This Row],[CodINE NUTIII 2013]],VRefAquis!B:H,2,FALSE),VLOOKUP(Table1432[[#This Row],[CodINE NUTII 2013]],VRefAquis!B:H,2,FALSE)))</f>
        <v>1765</v>
      </c>
      <c r="O1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7.72</v>
      </c>
      <c r="P143" s="117">
        <v>190</v>
      </c>
      <c r="Q143" s="114">
        <v>190</v>
      </c>
    </row>
    <row r="144" spans="1:17" ht="18.75">
      <c r="A144" s="78" t="s">
        <v>185</v>
      </c>
      <c r="B144" s="14" t="s">
        <v>956</v>
      </c>
      <c r="C144" s="94" t="s">
        <v>602</v>
      </c>
      <c r="D144" s="92" t="s">
        <v>17</v>
      </c>
      <c r="E144" s="109" t="str">
        <f>VLOOKUP(Table1432[[#This Row],[NUTS I]],Table1533[],2,FALSE)</f>
        <v>1</v>
      </c>
      <c r="F144" s="116" t="s">
        <v>18</v>
      </c>
      <c r="G144" s="109" t="str">
        <f>VLOOKUP(Table1432[[#This Row],[NUTS II 2011]],Table1634[],2,FALSE)</f>
        <v>16</v>
      </c>
      <c r="H144" s="92" t="s">
        <v>18</v>
      </c>
      <c r="I144" s="109" t="str">
        <f>VLOOKUP(Table1432[[#This Row],[NUTS II 2013]],Table162436[],2,FALSE)</f>
        <v>16</v>
      </c>
      <c r="J144" s="116" t="s">
        <v>964</v>
      </c>
      <c r="K144" s="109" t="str">
        <f>VLOOKUP(Table1432[[#This Row],[NUTS III 2011]],Table1735[],2,FALSE)</f>
        <v>161</v>
      </c>
      <c r="L144" s="92" t="s">
        <v>69</v>
      </c>
      <c r="M144" s="109" t="str">
        <f>VLOOKUP(Table1432[[#This Row],[NUTS III 2013]],Table172537[],2,FALSE)</f>
        <v>16E</v>
      </c>
      <c r="N144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144" s="117">
        <v>4</v>
      </c>
      <c r="Q144" s="114">
        <v>7</v>
      </c>
    </row>
    <row r="145" spans="1:17" ht="18.75">
      <c r="A145" s="78" t="s">
        <v>186</v>
      </c>
      <c r="B145" s="14" t="s">
        <v>881</v>
      </c>
      <c r="C145" s="94" t="s">
        <v>532</v>
      </c>
      <c r="D145" s="92" t="s">
        <v>17</v>
      </c>
      <c r="E145" s="109" t="str">
        <f>VLOOKUP(Table1432[[#This Row],[NUTS I]],Table1533[],2,FALSE)</f>
        <v>1</v>
      </c>
      <c r="F145" s="116" t="s">
        <v>18</v>
      </c>
      <c r="G145" s="109" t="str">
        <f>VLOOKUP(Table1432[[#This Row],[NUTS II 2011]],Table1634[],2,FALSE)</f>
        <v>16</v>
      </c>
      <c r="H145" s="92" t="s">
        <v>18</v>
      </c>
      <c r="I145" s="109" t="str">
        <f>VLOOKUP(Table1432[[#This Row],[NUTS II 2013]],Table162436[],2,FALSE)</f>
        <v>16</v>
      </c>
      <c r="J145" s="116" t="s">
        <v>888</v>
      </c>
      <c r="K145" s="109" t="str">
        <f>VLOOKUP(Table1432[[#This Row],[NUTS III 2011]],Table1735[],2,FALSE)</f>
        <v>168</v>
      </c>
      <c r="L145" s="93" t="s">
        <v>47</v>
      </c>
      <c r="M145" s="109" t="str">
        <f>VLOOKUP(Table1432[[#This Row],[NUTS III 2013]],Table172537[],2,FALSE)</f>
        <v>16J</v>
      </c>
      <c r="N14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45" s="117">
        <v>4</v>
      </c>
      <c r="Q145" s="114">
        <v>5</v>
      </c>
    </row>
    <row r="146" spans="1:17" ht="18.75">
      <c r="A146" s="79" t="s">
        <v>187</v>
      </c>
      <c r="B146" s="14" t="s">
        <v>1052</v>
      </c>
      <c r="C146" s="94" t="s">
        <v>375</v>
      </c>
      <c r="D146" s="92" t="s">
        <v>17</v>
      </c>
      <c r="E146" s="109" t="str">
        <f>VLOOKUP(Table1432[[#This Row],[NUTS I]],Table1533[],2,FALSE)</f>
        <v>1</v>
      </c>
      <c r="F146" s="116" t="s">
        <v>1</v>
      </c>
      <c r="G146" s="109" t="str">
        <f>VLOOKUP(Table1432[[#This Row],[NUTS II 2011]],Table1634[],2,FALSE)</f>
        <v>11</v>
      </c>
      <c r="H146" s="93" t="s">
        <v>1</v>
      </c>
      <c r="I146" s="109" t="str">
        <f>VLOOKUP(Table1432[[#This Row],[NUTS II 2013]],Table162436[],2,FALSE)</f>
        <v>11</v>
      </c>
      <c r="J146" s="116" t="s">
        <v>1055</v>
      </c>
      <c r="K146" s="109" t="str">
        <f>VLOOKUP(Table1432[[#This Row],[NUTS III 2011]],Table1735[],2,FALSE)</f>
        <v>111</v>
      </c>
      <c r="L146" s="92" t="s">
        <v>67</v>
      </c>
      <c r="M146" s="109" t="str">
        <f>VLOOKUP(Table1432[[#This Row],[NUTS III 2013]],Table172537[],2,FALSE)</f>
        <v>111</v>
      </c>
      <c r="N14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46" s="117">
        <v>0</v>
      </c>
      <c r="Q146" s="115">
        <v>0</v>
      </c>
    </row>
    <row r="147" spans="1:17" ht="18.75">
      <c r="A147" s="79" t="s">
        <v>188</v>
      </c>
      <c r="B147" s="14" t="s">
        <v>776</v>
      </c>
      <c r="C147" s="94" t="s">
        <v>492</v>
      </c>
      <c r="D147" s="92" t="s">
        <v>17</v>
      </c>
      <c r="E147" s="109" t="str">
        <f>VLOOKUP(Table1432[[#This Row],[NUTS I]],Table1533[],2,FALSE)</f>
        <v>1</v>
      </c>
      <c r="F147" s="116" t="s">
        <v>25</v>
      </c>
      <c r="G147" s="109" t="str">
        <f>VLOOKUP(Table1432[[#This Row],[NUTS II 2011]],Table1634[],2,FALSE)</f>
        <v>18</v>
      </c>
      <c r="H147" s="93" t="s">
        <v>25</v>
      </c>
      <c r="I147" s="109" t="str">
        <f>VLOOKUP(Table1432[[#This Row],[NUTS II 2013]],Table162436[],2,FALSE)</f>
        <v>18</v>
      </c>
      <c r="J147" s="116" t="s">
        <v>44</v>
      </c>
      <c r="K147" s="109" t="str">
        <f>VLOOKUP(Table1432[[#This Row],[NUTS III 2011]],Table1735[],2,FALSE)</f>
        <v>184</v>
      </c>
      <c r="L147" s="92" t="s">
        <v>44</v>
      </c>
      <c r="M147" s="109" t="str">
        <f>VLOOKUP(Table1432[[#This Row],[NUTS III 2013]],Table172537[],2,FALSE)</f>
        <v>184</v>
      </c>
      <c r="N1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47" s="117">
        <v>3</v>
      </c>
      <c r="Q147" s="115">
        <v>3</v>
      </c>
    </row>
    <row r="148" spans="1:17" ht="18.75">
      <c r="A148" s="78" t="s">
        <v>189</v>
      </c>
      <c r="B148" s="14" t="s">
        <v>993</v>
      </c>
      <c r="C148" s="94" t="s">
        <v>660</v>
      </c>
      <c r="D148" s="92" t="s">
        <v>17</v>
      </c>
      <c r="E148" s="109" t="str">
        <f>VLOOKUP(Table1432[[#This Row],[NUTS I]],Table1533[],2,FALSE)</f>
        <v>1</v>
      </c>
      <c r="F148" s="116" t="s">
        <v>1</v>
      </c>
      <c r="G148" s="109" t="str">
        <f>VLOOKUP(Table1432[[#This Row],[NUTS II 2011]],Table1634[],2,FALSE)</f>
        <v>11</v>
      </c>
      <c r="H148" s="93" t="s">
        <v>1</v>
      </c>
      <c r="I148" s="109" t="str">
        <f>VLOOKUP(Table1432[[#This Row],[NUTS II 2013]],Table162436[],2,FALSE)</f>
        <v>11</v>
      </c>
      <c r="J148" s="116" t="s">
        <v>41</v>
      </c>
      <c r="K148" s="109" t="str">
        <f>VLOOKUP(Table1432[[#This Row],[NUTS III 2011]],Table1735[],2,FALSE)</f>
        <v>117</v>
      </c>
      <c r="L148" s="92" t="s">
        <v>41</v>
      </c>
      <c r="M148" s="109" t="str">
        <f>VLOOKUP(Table1432[[#This Row],[NUTS III 2013]],Table172537[],2,FALSE)</f>
        <v>11D</v>
      </c>
      <c r="N14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48" s="117">
        <v>1</v>
      </c>
      <c r="Q148" s="114">
        <v>47</v>
      </c>
    </row>
    <row r="149" spans="1:17" ht="18.75">
      <c r="A149" s="79" t="s">
        <v>190</v>
      </c>
      <c r="B149" s="14" t="s">
        <v>944</v>
      </c>
      <c r="C149" s="94" t="s">
        <v>601</v>
      </c>
      <c r="D149" s="92" t="s">
        <v>17</v>
      </c>
      <c r="E149" s="109" t="str">
        <f>VLOOKUP(Table1432[[#This Row],[NUTS I]],Table1533[],2,FALSE)</f>
        <v>1</v>
      </c>
      <c r="F149" s="116" t="s">
        <v>18</v>
      </c>
      <c r="G149" s="109" t="str">
        <f>VLOOKUP(Table1432[[#This Row],[NUTS II 2011]],Table1634[],2,FALSE)</f>
        <v>16</v>
      </c>
      <c r="H149" s="92" t="s">
        <v>18</v>
      </c>
      <c r="I149" s="109" t="str">
        <f>VLOOKUP(Table1432[[#This Row],[NUTS II 2013]],Table162436[],2,FALSE)</f>
        <v>16</v>
      </c>
      <c r="J149" s="116" t="s">
        <v>950</v>
      </c>
      <c r="K149" s="109" t="str">
        <f>VLOOKUP(Table1432[[#This Row],[NUTS III 2011]],Table1735[],2,FALSE)</f>
        <v>162</v>
      </c>
      <c r="L149" s="92" t="s">
        <v>69</v>
      </c>
      <c r="M149" s="109" t="str">
        <f>VLOOKUP(Table1432[[#This Row],[NUTS III 2013]],Table172537[],2,FALSE)</f>
        <v>16E</v>
      </c>
      <c r="N14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149" s="117">
        <v>5</v>
      </c>
      <c r="Q149" s="115">
        <v>329</v>
      </c>
    </row>
    <row r="150" spans="1:17" ht="18.75">
      <c r="A150" s="78" t="s">
        <v>191</v>
      </c>
      <c r="B150" s="14" t="s">
        <v>928</v>
      </c>
      <c r="C150" s="94" t="s">
        <v>600</v>
      </c>
      <c r="D150" s="92" t="s">
        <v>17</v>
      </c>
      <c r="E150" s="109" t="str">
        <f>VLOOKUP(Table1432[[#This Row],[NUTS I]],Table1533[],2,FALSE)</f>
        <v>1</v>
      </c>
      <c r="F150" s="116" t="s">
        <v>18</v>
      </c>
      <c r="G150" s="109" t="str">
        <f>VLOOKUP(Table1432[[#This Row],[NUTS II 2011]],Table1634[],2,FALSE)</f>
        <v>16</v>
      </c>
      <c r="H150" s="92" t="s">
        <v>18</v>
      </c>
      <c r="I150" s="109" t="str">
        <f>VLOOKUP(Table1432[[#This Row],[NUTS II 2013]],Table162436[],2,FALSE)</f>
        <v>16</v>
      </c>
      <c r="J150" s="116" t="s">
        <v>933</v>
      </c>
      <c r="K150" s="109" t="str">
        <f>VLOOKUP(Table1432[[#This Row],[NUTS III 2011]],Table1735[],2,FALSE)</f>
        <v>164</v>
      </c>
      <c r="L150" s="92" t="s">
        <v>69</v>
      </c>
      <c r="M150" s="109" t="str">
        <f>VLOOKUP(Table1432[[#This Row],[NUTS III 2013]],Table172537[],2,FALSE)</f>
        <v>16E</v>
      </c>
      <c r="N15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150" s="117">
        <v>6</v>
      </c>
      <c r="Q150" s="114">
        <v>6</v>
      </c>
    </row>
    <row r="151" spans="1:17" ht="31.5">
      <c r="A151" s="79" t="s">
        <v>192</v>
      </c>
      <c r="B151" s="14" t="s">
        <v>975</v>
      </c>
      <c r="C151" s="94" t="s">
        <v>642</v>
      </c>
      <c r="D151" s="92" t="s">
        <v>17</v>
      </c>
      <c r="E151" s="109" t="str">
        <f>VLOOKUP(Table1432[[#This Row],[NUTS I]],Table1533[],2,FALSE)</f>
        <v>1</v>
      </c>
      <c r="F151" s="116" t="s">
        <v>1</v>
      </c>
      <c r="G151" s="109" t="str">
        <f>VLOOKUP(Table1432[[#This Row],[NUTS II 2011]],Table1634[],2,FALSE)</f>
        <v>11</v>
      </c>
      <c r="H151" s="93" t="s">
        <v>1</v>
      </c>
      <c r="I151" s="109" t="str">
        <f>VLOOKUP(Table1432[[#This Row],[NUTS II 2013]],Table162436[],2,FALSE)</f>
        <v>11</v>
      </c>
      <c r="J151" s="116" t="s">
        <v>980</v>
      </c>
      <c r="K151" s="109" t="str">
        <f>VLOOKUP(Table1432[[#This Row],[NUTS III 2011]],Table1735[],2,FALSE)</f>
        <v>118</v>
      </c>
      <c r="L151" s="92" t="s">
        <v>40</v>
      </c>
      <c r="M151" s="109" t="str">
        <f>VLOOKUP(Table1432[[#This Row],[NUTS III 2013]],Table172537[],2,FALSE)</f>
        <v>11E</v>
      </c>
      <c r="N151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1" s="117">
        <v>2</v>
      </c>
      <c r="Q151" s="114">
        <v>65</v>
      </c>
    </row>
    <row r="152" spans="1:17" ht="18.75">
      <c r="A152" s="79" t="s">
        <v>193</v>
      </c>
      <c r="B152" s="14" t="s">
        <v>974</v>
      </c>
      <c r="C152" s="94" t="s">
        <v>641</v>
      </c>
      <c r="D152" s="92" t="s">
        <v>17</v>
      </c>
      <c r="E152" s="109" t="str">
        <f>VLOOKUP(Table1432[[#This Row],[NUTS I]],Table1533[],2,FALSE)</f>
        <v>1</v>
      </c>
      <c r="F152" s="116" t="s">
        <v>1</v>
      </c>
      <c r="G152" s="109" t="str">
        <f>VLOOKUP(Table1432[[#This Row],[NUTS II 2011]],Table1634[],2,FALSE)</f>
        <v>11</v>
      </c>
      <c r="H152" s="93" t="s">
        <v>1</v>
      </c>
      <c r="I152" s="109" t="str">
        <f>VLOOKUP(Table1432[[#This Row],[NUTS II 2013]],Table162436[],2,FALSE)</f>
        <v>11</v>
      </c>
      <c r="J152" s="116" t="s">
        <v>980</v>
      </c>
      <c r="K152" s="109" t="str">
        <f>VLOOKUP(Table1432[[#This Row],[NUTS III 2011]],Table1735[],2,FALSE)</f>
        <v>118</v>
      </c>
      <c r="L152" s="92" t="s">
        <v>40</v>
      </c>
      <c r="M152" s="109" t="str">
        <f>VLOOKUP(Table1432[[#This Row],[NUTS III 2013]],Table172537[],2,FALSE)</f>
        <v>11E</v>
      </c>
      <c r="N152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52" s="117">
        <v>1</v>
      </c>
      <c r="Q152" s="114">
        <v>16</v>
      </c>
    </row>
    <row r="153" spans="1:17" ht="18.75">
      <c r="A153" s="79" t="s">
        <v>194</v>
      </c>
      <c r="B153" s="14" t="s">
        <v>973</v>
      </c>
      <c r="C153" s="94" t="s">
        <v>640</v>
      </c>
      <c r="D153" s="92" t="s">
        <v>17</v>
      </c>
      <c r="E153" s="109" t="str">
        <f>VLOOKUP(Table1432[[#This Row],[NUTS I]],Table1533[],2,FALSE)</f>
        <v>1</v>
      </c>
      <c r="F153" s="116" t="s">
        <v>1</v>
      </c>
      <c r="G153" s="109" t="str">
        <f>VLOOKUP(Table1432[[#This Row],[NUTS II 2011]],Table1634[],2,FALSE)</f>
        <v>11</v>
      </c>
      <c r="H153" s="93" t="s">
        <v>1</v>
      </c>
      <c r="I153" s="109" t="str">
        <f>VLOOKUP(Table1432[[#This Row],[NUTS II 2013]],Table162436[],2,FALSE)</f>
        <v>11</v>
      </c>
      <c r="J153" s="116" t="s">
        <v>980</v>
      </c>
      <c r="K153" s="109" t="str">
        <f>VLOOKUP(Table1432[[#This Row],[NUTS III 2011]],Table1735[],2,FALSE)</f>
        <v>118</v>
      </c>
      <c r="L153" s="92" t="s">
        <v>40</v>
      </c>
      <c r="M153" s="109" t="str">
        <f>VLOOKUP(Table1432[[#This Row],[NUTS III 2013]],Table172537[],2,FALSE)</f>
        <v>11E</v>
      </c>
      <c r="N15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3" s="117">
        <v>0</v>
      </c>
      <c r="Q153" s="114">
        <v>0</v>
      </c>
    </row>
    <row r="154" spans="1:17" ht="31.5">
      <c r="A154" s="79" t="s">
        <v>195</v>
      </c>
      <c r="B154" s="14" t="s">
        <v>986</v>
      </c>
      <c r="C154" s="94" t="s">
        <v>659</v>
      </c>
      <c r="D154" s="92" t="s">
        <v>17</v>
      </c>
      <c r="E154" s="109" t="str">
        <f>VLOOKUP(Table1432[[#This Row],[NUTS I]],Table1533[],2,FALSE)</f>
        <v>1</v>
      </c>
      <c r="F154" s="116" t="s">
        <v>1</v>
      </c>
      <c r="G154" s="109" t="str">
        <f>VLOOKUP(Table1432[[#This Row],[NUTS II 2011]],Table1634[],2,FALSE)</f>
        <v>11</v>
      </c>
      <c r="H154" s="93" t="s">
        <v>1</v>
      </c>
      <c r="I154" s="109" t="str">
        <f>VLOOKUP(Table1432[[#This Row],[NUTS II 2013]],Table162436[],2,FALSE)</f>
        <v>11</v>
      </c>
      <c r="J154" s="116" t="s">
        <v>41</v>
      </c>
      <c r="K154" s="109" t="str">
        <f>VLOOKUP(Table1432[[#This Row],[NUTS III 2011]],Table1735[],2,FALSE)</f>
        <v>117</v>
      </c>
      <c r="L154" s="92" t="s">
        <v>41</v>
      </c>
      <c r="M154" s="109" t="str">
        <f>VLOOKUP(Table1432[[#This Row],[NUTS III 2013]],Table172537[],2,FALSE)</f>
        <v>11D</v>
      </c>
      <c r="N15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2.5499999999999998</v>
      </c>
      <c r="P154" s="117">
        <v>5</v>
      </c>
      <c r="Q154" s="115">
        <v>27</v>
      </c>
    </row>
    <row r="155" spans="1:17" ht="18.75">
      <c r="A155" s="79" t="s">
        <v>196</v>
      </c>
      <c r="B155" s="14" t="s">
        <v>827</v>
      </c>
      <c r="C155" s="94" t="s">
        <v>517</v>
      </c>
      <c r="D155" s="92" t="s">
        <v>17</v>
      </c>
      <c r="E155" s="109" t="str">
        <f>VLOOKUP(Table1432[[#This Row],[NUTS I]],Table1533[],2,FALSE)</f>
        <v>1</v>
      </c>
      <c r="F155" s="116" t="s">
        <v>167</v>
      </c>
      <c r="G155" s="109" t="str">
        <f>VLOOKUP(Table1432[[#This Row],[NUTS II 2011]],Table1634[],2,FALSE)</f>
        <v>17</v>
      </c>
      <c r="H155" s="93" t="s">
        <v>36</v>
      </c>
      <c r="I155" s="109" t="str">
        <f>VLOOKUP(Table1432[[#This Row],[NUTS II 2013]],Table162436[],2,FALSE)</f>
        <v>17</v>
      </c>
      <c r="J155" s="116" t="s">
        <v>832</v>
      </c>
      <c r="K155" s="109" t="str">
        <f>VLOOKUP(Table1432[[#This Row],[NUTS III 2011]],Table1735[],2,FALSE)</f>
        <v>172</v>
      </c>
      <c r="L155" s="92" t="s">
        <v>36</v>
      </c>
      <c r="M155" s="109" t="str">
        <f>VLOOKUP(Table1432[[#This Row],[NUTS III 2013]],Table172537[],2,FALSE)</f>
        <v>170</v>
      </c>
      <c r="N155" s="111">
        <f>IFERROR(VLOOKUP(Table1432[[#This Row],[CodINE Mun2013]],VRefAquis!B:H,2,FALSE),IFERROR(VLOOKUP(Table1432[[#This Row],[CodINE NUTIII 2013]],VRefAquis!B:H,2,FALSE),VLOOKUP(Table1432[[#This Row],[CodINE NUTII 2013]],VRefAquis!B:H,2,FALSE)))</f>
        <v>1239</v>
      </c>
      <c r="O1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55" s="117">
        <v>5</v>
      </c>
      <c r="Q155" s="115">
        <v>92</v>
      </c>
    </row>
    <row r="156" spans="1:17" ht="18.75">
      <c r="A156" s="78" t="s">
        <v>197</v>
      </c>
      <c r="B156" s="14" t="s">
        <v>1051</v>
      </c>
      <c r="C156" s="94" t="s">
        <v>376</v>
      </c>
      <c r="D156" s="92" t="s">
        <v>17</v>
      </c>
      <c r="E156" s="109" t="str">
        <f>VLOOKUP(Table1432[[#This Row],[NUTS I]],Table1533[],2,FALSE)</f>
        <v>1</v>
      </c>
      <c r="F156" s="116" t="s">
        <v>1</v>
      </c>
      <c r="G156" s="109" t="str">
        <f>VLOOKUP(Table1432[[#This Row],[NUTS II 2011]],Table1634[],2,FALSE)</f>
        <v>11</v>
      </c>
      <c r="H156" s="93" t="s">
        <v>1</v>
      </c>
      <c r="I156" s="109" t="str">
        <f>VLOOKUP(Table1432[[#This Row],[NUTS II 2013]],Table162436[],2,FALSE)</f>
        <v>11</v>
      </c>
      <c r="J156" s="116" t="s">
        <v>1055</v>
      </c>
      <c r="K156" s="109" t="str">
        <f>VLOOKUP(Table1432[[#This Row],[NUTS III 2011]],Table1735[],2,FALSE)</f>
        <v>111</v>
      </c>
      <c r="L156" s="92" t="s">
        <v>67</v>
      </c>
      <c r="M156" s="109" t="str">
        <f>VLOOKUP(Table1432[[#This Row],[NUTS III 2013]],Table172537[],2,FALSE)</f>
        <v>111</v>
      </c>
      <c r="N15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3.37</v>
      </c>
      <c r="P156" s="117">
        <v>2</v>
      </c>
      <c r="Q156" s="114">
        <v>72</v>
      </c>
    </row>
    <row r="157" spans="1:17" ht="18.75">
      <c r="A157" s="79" t="s">
        <v>198</v>
      </c>
      <c r="B157" s="14" t="s">
        <v>752</v>
      </c>
      <c r="C157" s="94">
        <v>1500809</v>
      </c>
      <c r="D157" s="92" t="s">
        <v>17</v>
      </c>
      <c r="E157" s="109" t="str">
        <f>VLOOKUP(Table1432[[#This Row],[NUTS I]],Table1533[],2,FALSE)</f>
        <v>1</v>
      </c>
      <c r="F157" s="116" t="s">
        <v>29</v>
      </c>
      <c r="G157" s="109" t="str">
        <f>VLOOKUP(Table1432[[#This Row],[NUTS II 2011]],Table1634[],2,FALSE)</f>
        <v>15</v>
      </c>
      <c r="H157" s="93" t="s">
        <v>29</v>
      </c>
      <c r="I157" s="109" t="str">
        <f>VLOOKUP(Table1432[[#This Row],[NUTS II 2013]],Table162436[],2,FALSE)</f>
        <v>15</v>
      </c>
      <c r="J157" s="116" t="s">
        <v>29</v>
      </c>
      <c r="K157" s="109">
        <f>VLOOKUP(Table1432[[#This Row],[NUTS III 2011]],Table1735[],2,FALSE)</f>
        <v>150</v>
      </c>
      <c r="L157" s="92" t="s">
        <v>29</v>
      </c>
      <c r="M157" s="109">
        <f>VLOOKUP(Table1432[[#This Row],[NUTS III 2013]],Table172537[],2,FALSE)</f>
        <v>150</v>
      </c>
      <c r="N157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57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57" s="117">
        <v>5</v>
      </c>
      <c r="Q157" s="115">
        <v>24</v>
      </c>
    </row>
    <row r="158" spans="1:17" ht="18.75">
      <c r="A158" s="78" t="s">
        <v>199</v>
      </c>
      <c r="B158" s="14" t="s">
        <v>1011</v>
      </c>
      <c r="C158" s="94" t="s">
        <v>708</v>
      </c>
      <c r="D158" s="92" t="s">
        <v>17</v>
      </c>
      <c r="E158" s="109" t="str">
        <f>VLOOKUP(Table1432[[#This Row],[NUTS I]],Table1533[],2,FALSE)</f>
        <v>1</v>
      </c>
      <c r="F158" s="116" t="s">
        <v>1</v>
      </c>
      <c r="G158" s="109" t="str">
        <f>VLOOKUP(Table1432[[#This Row],[NUTS II 2011]],Table1634[],2,FALSE)</f>
        <v>11</v>
      </c>
      <c r="H158" s="93" t="s">
        <v>1</v>
      </c>
      <c r="I158" s="109" t="str">
        <f>VLOOKUP(Table1432[[#This Row],[NUTS II 2013]],Table162436[],2,FALSE)</f>
        <v>11</v>
      </c>
      <c r="J158" s="116" t="s">
        <v>1024</v>
      </c>
      <c r="K158" s="109" t="str">
        <f>VLOOKUP(Table1432[[#This Row],[NUTS III 2011]],Table1735[],2,FALSE)</f>
        <v>115</v>
      </c>
      <c r="L158" s="92" t="s">
        <v>94</v>
      </c>
      <c r="M158" s="109" t="str">
        <f>VLOOKUP(Table1432[[#This Row],[NUTS III 2013]],Table172537[],2,FALSE)</f>
        <v>119</v>
      </c>
      <c r="N15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158" s="117">
        <v>0</v>
      </c>
      <c r="Q158" s="114">
        <v>0</v>
      </c>
    </row>
    <row r="159" spans="1:17" ht="18.75">
      <c r="A159" s="79" t="s">
        <v>200</v>
      </c>
      <c r="B159" s="14" t="s">
        <v>804</v>
      </c>
      <c r="C159" s="94" t="s">
        <v>464</v>
      </c>
      <c r="D159" s="92" t="s">
        <v>17</v>
      </c>
      <c r="E159" s="109" t="str">
        <f>VLOOKUP(Table1432[[#This Row],[NUTS I]],Table1533[],2,FALSE)</f>
        <v>1</v>
      </c>
      <c r="F159" s="116" t="s">
        <v>25</v>
      </c>
      <c r="G159" s="109" t="str">
        <f>VLOOKUP(Table1432[[#This Row],[NUTS II 2011]],Table1634[],2,FALSE)</f>
        <v>18</v>
      </c>
      <c r="H159" s="93" t="s">
        <v>25</v>
      </c>
      <c r="I159" s="109" t="str">
        <f>VLOOKUP(Table1432[[#This Row],[NUTS II 2013]],Table162436[],2,FALSE)</f>
        <v>18</v>
      </c>
      <c r="J159" s="116" t="s">
        <v>53</v>
      </c>
      <c r="K159" s="109" t="str">
        <f>VLOOKUP(Table1432[[#This Row],[NUTS III 2011]],Table1735[],2,FALSE)</f>
        <v>182</v>
      </c>
      <c r="L159" s="92" t="s">
        <v>53</v>
      </c>
      <c r="M159" s="109" t="str">
        <f>VLOOKUP(Table1432[[#This Row],[NUTS III 2013]],Table172537[],2,FALSE)</f>
        <v>186</v>
      </c>
      <c r="N159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59" s="117">
        <v>5</v>
      </c>
      <c r="Q159" s="115">
        <v>53</v>
      </c>
    </row>
    <row r="160" spans="1:17" ht="18.75">
      <c r="A160" s="78" t="s">
        <v>201</v>
      </c>
      <c r="B160" s="14" t="s">
        <v>968</v>
      </c>
      <c r="C160" s="94" t="s">
        <v>682</v>
      </c>
      <c r="D160" s="92" t="s">
        <v>17</v>
      </c>
      <c r="E160" s="109" t="str">
        <f>VLOOKUP(Table1432[[#This Row],[NUTS I]],Table1533[],2,FALSE)</f>
        <v>1</v>
      </c>
      <c r="F160" s="116" t="s">
        <v>1</v>
      </c>
      <c r="G160" s="109" t="str">
        <f>VLOOKUP(Table1432[[#This Row],[NUTS II 2011]],Table1634[],2,FALSE)</f>
        <v>11</v>
      </c>
      <c r="H160" s="93" t="s">
        <v>1</v>
      </c>
      <c r="I160" s="109" t="str">
        <f>VLOOKUP(Table1432[[#This Row],[NUTS II 2013]],Table162436[],2,FALSE)</f>
        <v>11</v>
      </c>
      <c r="J160" s="116" t="s">
        <v>980</v>
      </c>
      <c r="K160" s="109" t="str">
        <f>VLOOKUP(Table1432[[#This Row],[NUTS III 2011]],Table1735[],2,FALSE)</f>
        <v>118</v>
      </c>
      <c r="L160" s="93" t="s">
        <v>90</v>
      </c>
      <c r="M160" s="109" t="str">
        <f>VLOOKUP(Table1432[[#This Row],[NUTS III 2013]],Table172537[],2,FALSE)</f>
        <v>11B</v>
      </c>
      <c r="N160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1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60" s="117">
        <v>0</v>
      </c>
      <c r="Q160" s="114">
        <v>0</v>
      </c>
    </row>
    <row r="161" spans="1:17" ht="31.5">
      <c r="A161" s="78" t="s">
        <v>202</v>
      </c>
      <c r="B161" s="14" t="s">
        <v>794</v>
      </c>
      <c r="C161" s="94" t="s">
        <v>453</v>
      </c>
      <c r="D161" s="92" t="s">
        <v>17</v>
      </c>
      <c r="E161" s="109" t="str">
        <f>VLOOKUP(Table1432[[#This Row],[NUTS I]],Table1533[],2,FALSE)</f>
        <v>1</v>
      </c>
      <c r="F161" s="116" t="s">
        <v>25</v>
      </c>
      <c r="G161" s="109" t="str">
        <f>VLOOKUP(Table1432[[#This Row],[NUTS II 2011]],Table1634[],2,FALSE)</f>
        <v>18</v>
      </c>
      <c r="H161" s="93" t="s">
        <v>25</v>
      </c>
      <c r="I161" s="109" t="str">
        <f>VLOOKUP(Table1432[[#This Row],[NUTS II 2013]],Table162436[],2,FALSE)</f>
        <v>18</v>
      </c>
      <c r="J161" s="116" t="s">
        <v>26</v>
      </c>
      <c r="K161" s="109" t="str">
        <f>VLOOKUP(Table1432[[#This Row],[NUTS III 2011]],Table1735[],2,FALSE)</f>
        <v>183</v>
      </c>
      <c r="L161" s="92" t="s">
        <v>26</v>
      </c>
      <c r="M161" s="109" t="str">
        <f>VLOOKUP(Table1432[[#This Row],[NUTS III 2013]],Table172537[],2,FALSE)</f>
        <v>187</v>
      </c>
      <c r="N16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</v>
      </c>
      <c r="P161" s="117">
        <v>0</v>
      </c>
      <c r="Q161" s="114">
        <v>0</v>
      </c>
    </row>
    <row r="162" spans="1:17" ht="31.5">
      <c r="A162" s="79" t="s">
        <v>203</v>
      </c>
      <c r="B162" s="14" t="s">
        <v>943</v>
      </c>
      <c r="C162" s="94" t="s">
        <v>599</v>
      </c>
      <c r="D162" s="92" t="s">
        <v>17</v>
      </c>
      <c r="E162" s="109" t="str">
        <f>VLOOKUP(Table1432[[#This Row],[NUTS I]],Table1533[],2,FALSE)</f>
        <v>1</v>
      </c>
      <c r="F162" s="116" t="s">
        <v>18</v>
      </c>
      <c r="G162" s="109" t="str">
        <f>VLOOKUP(Table1432[[#This Row],[NUTS II 2011]],Table1634[],2,FALSE)</f>
        <v>16</v>
      </c>
      <c r="H162" s="92" t="s">
        <v>18</v>
      </c>
      <c r="I162" s="109" t="str">
        <f>VLOOKUP(Table1432[[#This Row],[NUTS II 2013]],Table162436[],2,FALSE)</f>
        <v>16</v>
      </c>
      <c r="J162" s="116" t="s">
        <v>950</v>
      </c>
      <c r="K162" s="109" t="str">
        <f>VLOOKUP(Table1432[[#This Row],[NUTS III 2011]],Table1735[],2,FALSE)</f>
        <v>162</v>
      </c>
      <c r="L162" s="92" t="s">
        <v>69</v>
      </c>
      <c r="M162" s="109" t="str">
        <f>VLOOKUP(Table1432[[#This Row],[NUTS III 2013]],Table172537[],2,FALSE)</f>
        <v>16E</v>
      </c>
      <c r="N162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62" s="117">
        <v>1</v>
      </c>
      <c r="Q162" s="115">
        <v>1</v>
      </c>
    </row>
    <row r="163" spans="1:17" ht="18.75">
      <c r="A163" s="78" t="s">
        <v>204</v>
      </c>
      <c r="B163" s="14" t="s">
        <v>826</v>
      </c>
      <c r="C163" s="94" t="s">
        <v>516</v>
      </c>
      <c r="D163" s="92" t="s">
        <v>17</v>
      </c>
      <c r="E163" s="109" t="str">
        <f>VLOOKUP(Table1432[[#This Row],[NUTS I]],Table1533[],2,FALSE)</f>
        <v>1</v>
      </c>
      <c r="F163" s="116" t="s">
        <v>167</v>
      </c>
      <c r="G163" s="109" t="str">
        <f>VLOOKUP(Table1432[[#This Row],[NUTS II 2011]],Table1634[],2,FALSE)</f>
        <v>17</v>
      </c>
      <c r="H163" s="93" t="s">
        <v>36</v>
      </c>
      <c r="I163" s="109" t="str">
        <f>VLOOKUP(Table1432[[#This Row],[NUTS II 2013]],Table162436[],2,FALSE)</f>
        <v>17</v>
      </c>
      <c r="J163" s="116" t="s">
        <v>832</v>
      </c>
      <c r="K163" s="109" t="str">
        <f>VLOOKUP(Table1432[[#This Row],[NUTS III 2011]],Table1735[],2,FALSE)</f>
        <v>172</v>
      </c>
      <c r="L163" s="92" t="s">
        <v>36</v>
      </c>
      <c r="M163" s="109" t="str">
        <f>VLOOKUP(Table1432[[#This Row],[NUTS III 2013]],Table172537[],2,FALSE)</f>
        <v>170</v>
      </c>
      <c r="N163" s="111">
        <f>IFERROR(VLOOKUP(Table1432[[#This Row],[CodINE Mun2013]],VRefAquis!B:H,2,FALSE),IFERROR(VLOOKUP(Table1432[[#This Row],[CodINE NUTIII 2013]],VRefAquis!B:H,2,FALSE),VLOOKUP(Table1432[[#This Row],[CodINE NUTII 2013]],VRefAquis!B:H,2,FALSE)))</f>
        <v>1470</v>
      </c>
      <c r="O1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6.32</v>
      </c>
      <c r="P163" s="117">
        <v>0</v>
      </c>
      <c r="Q163" s="114">
        <v>0</v>
      </c>
    </row>
    <row r="164" spans="1:17" ht="18.75">
      <c r="A164" s="79" t="s">
        <v>205</v>
      </c>
      <c r="B164" s="14" t="s">
        <v>815</v>
      </c>
      <c r="C164" s="94" t="s">
        <v>452</v>
      </c>
      <c r="D164" s="92" t="s">
        <v>17</v>
      </c>
      <c r="E164" s="109" t="str">
        <f>VLOOKUP(Table1432[[#This Row],[NUTS I]],Table1533[],2,FALSE)</f>
        <v>1</v>
      </c>
      <c r="F164" s="116" t="s">
        <v>25</v>
      </c>
      <c r="G164" s="109" t="str">
        <f>VLOOKUP(Table1432[[#This Row],[NUTS II 2011]],Table1634[],2,FALSE)</f>
        <v>18</v>
      </c>
      <c r="H164" s="93" t="s">
        <v>25</v>
      </c>
      <c r="I164" s="109" t="str">
        <f>VLOOKUP(Table1432[[#This Row],[NUTS II 2013]],Table162436[],2,FALSE)</f>
        <v>18</v>
      </c>
      <c r="J164" s="116" t="s">
        <v>53</v>
      </c>
      <c r="K164" s="109" t="str">
        <f>VLOOKUP(Table1432[[#This Row],[NUTS III 2011]],Table1735[],2,FALSE)</f>
        <v>182</v>
      </c>
      <c r="L164" s="92" t="s">
        <v>26</v>
      </c>
      <c r="M164" s="109" t="str">
        <f>VLOOKUP(Table1432[[#This Row],[NUTS III 2013]],Table172537[],2,FALSE)</f>
        <v>187</v>
      </c>
      <c r="N16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4" s="117">
        <v>0</v>
      </c>
      <c r="Q164" s="115">
        <v>0</v>
      </c>
    </row>
    <row r="165" spans="1:17" ht="18.75">
      <c r="A165" s="78" t="s">
        <v>206</v>
      </c>
      <c r="B165" s="14" t="s">
        <v>911</v>
      </c>
      <c r="C165" s="94" t="s">
        <v>598</v>
      </c>
      <c r="D165" s="92" t="s">
        <v>17</v>
      </c>
      <c r="E165" s="109" t="str">
        <f>VLOOKUP(Table1432[[#This Row],[NUTS I]],Table1533[],2,FALSE)</f>
        <v>1</v>
      </c>
      <c r="F165" s="116" t="s">
        <v>18</v>
      </c>
      <c r="G165" s="109" t="str">
        <f>VLOOKUP(Table1432[[#This Row],[NUTS II 2011]],Table1634[],2,FALSE)</f>
        <v>16</v>
      </c>
      <c r="H165" s="92" t="s">
        <v>18</v>
      </c>
      <c r="I165" s="109" t="str">
        <f>VLOOKUP(Table1432[[#This Row],[NUTS II 2013]],Table162436[],2,FALSE)</f>
        <v>16</v>
      </c>
      <c r="J165" s="116" t="s">
        <v>917</v>
      </c>
      <c r="K165" s="109" t="str">
        <f>VLOOKUP(Table1432[[#This Row],[NUTS III 2011]],Table1735[],2,FALSE)</f>
        <v>165</v>
      </c>
      <c r="L165" s="92" t="s">
        <v>69</v>
      </c>
      <c r="M165" s="109" t="str">
        <f>VLOOKUP(Table1432[[#This Row],[NUTS III 2013]],Table172537[],2,FALSE)</f>
        <v>16E</v>
      </c>
      <c r="N165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65" s="117">
        <v>0</v>
      </c>
      <c r="Q165" s="114">
        <v>0</v>
      </c>
    </row>
    <row r="166" spans="1:17" ht="18.75">
      <c r="A166" s="78" t="s">
        <v>207</v>
      </c>
      <c r="B166" s="14" t="s">
        <v>775</v>
      </c>
      <c r="C166" s="94" t="s">
        <v>491</v>
      </c>
      <c r="D166" s="92" t="s">
        <v>17</v>
      </c>
      <c r="E166" s="109" t="str">
        <f>VLOOKUP(Table1432[[#This Row],[NUTS I]],Table1533[],2,FALSE)</f>
        <v>1</v>
      </c>
      <c r="F166" s="116" t="s">
        <v>25</v>
      </c>
      <c r="G166" s="109" t="str">
        <f>VLOOKUP(Table1432[[#This Row],[NUTS II 2011]],Table1634[],2,FALSE)</f>
        <v>18</v>
      </c>
      <c r="H166" s="93" t="s">
        <v>25</v>
      </c>
      <c r="I166" s="109" t="str">
        <f>VLOOKUP(Table1432[[#This Row],[NUTS II 2013]],Table162436[],2,FALSE)</f>
        <v>18</v>
      </c>
      <c r="J166" s="116" t="s">
        <v>44</v>
      </c>
      <c r="K166" s="109" t="str">
        <f>VLOOKUP(Table1432[[#This Row],[NUTS III 2011]],Table1735[],2,FALSE)</f>
        <v>184</v>
      </c>
      <c r="L166" s="92" t="s">
        <v>44</v>
      </c>
      <c r="M166" s="109" t="str">
        <f>VLOOKUP(Table1432[[#This Row],[NUTS III 2013]],Table172537[],2,FALSE)</f>
        <v>184</v>
      </c>
      <c r="N166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166" s="117">
        <v>4</v>
      </c>
      <c r="Q166" s="114">
        <v>102</v>
      </c>
    </row>
    <row r="167" spans="1:17" ht="18.75">
      <c r="A167" s="78" t="s">
        <v>208</v>
      </c>
      <c r="B167" s="14" t="s">
        <v>793</v>
      </c>
      <c r="C167" s="94" t="s">
        <v>451</v>
      </c>
      <c r="D167" s="92" t="s">
        <v>17</v>
      </c>
      <c r="E167" s="109" t="str">
        <f>VLOOKUP(Table1432[[#This Row],[NUTS I]],Table1533[],2,FALSE)</f>
        <v>1</v>
      </c>
      <c r="F167" s="116" t="s">
        <v>25</v>
      </c>
      <c r="G167" s="109" t="str">
        <f>VLOOKUP(Table1432[[#This Row],[NUTS II 2011]],Table1634[],2,FALSE)</f>
        <v>18</v>
      </c>
      <c r="H167" s="93" t="s">
        <v>25</v>
      </c>
      <c r="I167" s="109" t="str">
        <f>VLOOKUP(Table1432[[#This Row],[NUTS II 2013]],Table162436[],2,FALSE)</f>
        <v>18</v>
      </c>
      <c r="J167" s="116" t="s">
        <v>26</v>
      </c>
      <c r="K167" s="109" t="str">
        <f>VLOOKUP(Table1432[[#This Row],[NUTS III 2011]],Table1735[],2,FALSE)</f>
        <v>183</v>
      </c>
      <c r="L167" s="92" t="s">
        <v>26</v>
      </c>
      <c r="M167" s="109" t="str">
        <f>VLOOKUP(Table1432[[#This Row],[NUTS III 2013]],Table172537[],2,FALSE)</f>
        <v>187</v>
      </c>
      <c r="N167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7" s="117">
        <v>4</v>
      </c>
      <c r="Q167" s="114">
        <v>48</v>
      </c>
    </row>
    <row r="168" spans="1:17" ht="18.75">
      <c r="A168" s="78" t="s">
        <v>209</v>
      </c>
      <c r="B168" s="14" t="s">
        <v>967</v>
      </c>
      <c r="C168" s="94" t="s">
        <v>658</v>
      </c>
      <c r="D168" s="92" t="s">
        <v>17</v>
      </c>
      <c r="E168" s="109" t="str">
        <f>VLOOKUP(Table1432[[#This Row],[NUTS I]],Table1533[],2,FALSE)</f>
        <v>1</v>
      </c>
      <c r="F168" s="116" t="s">
        <v>1</v>
      </c>
      <c r="G168" s="109" t="str">
        <f>VLOOKUP(Table1432[[#This Row],[NUTS II 2011]],Table1634[],2,FALSE)</f>
        <v>11</v>
      </c>
      <c r="H168" s="93" t="s">
        <v>1</v>
      </c>
      <c r="I168" s="109" t="str">
        <f>VLOOKUP(Table1432[[#This Row],[NUTS II 2013]],Table162436[],2,FALSE)</f>
        <v>11</v>
      </c>
      <c r="J168" s="116" t="s">
        <v>980</v>
      </c>
      <c r="K168" s="109" t="str">
        <f>VLOOKUP(Table1432[[#This Row],[NUTS III 2011]],Table1735[],2,FALSE)</f>
        <v>118</v>
      </c>
      <c r="L168" s="92" t="s">
        <v>41</v>
      </c>
      <c r="M168" s="109" t="str">
        <f>VLOOKUP(Table1432[[#This Row],[NUTS III 2013]],Table172537[],2,FALSE)</f>
        <v>11D</v>
      </c>
      <c r="N1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68" s="117">
        <v>5</v>
      </c>
      <c r="Q168" s="114">
        <v>5</v>
      </c>
    </row>
    <row r="169" spans="1:17" ht="18.75">
      <c r="A169" s="79" t="s">
        <v>210</v>
      </c>
      <c r="B169" s="14" t="s">
        <v>955</v>
      </c>
      <c r="C169" s="94" t="s">
        <v>615</v>
      </c>
      <c r="D169" s="92" t="s">
        <v>17</v>
      </c>
      <c r="E169" s="109" t="str">
        <f>VLOOKUP(Table1432[[#This Row],[NUTS I]],Table1533[],2,FALSE)</f>
        <v>1</v>
      </c>
      <c r="F169" s="116" t="s">
        <v>18</v>
      </c>
      <c r="G169" s="109" t="str">
        <f>VLOOKUP(Table1432[[#This Row],[NUTS II 2011]],Table1634[],2,FALSE)</f>
        <v>16</v>
      </c>
      <c r="H169" s="92" t="s">
        <v>18</v>
      </c>
      <c r="I169" s="109" t="str">
        <f>VLOOKUP(Table1432[[#This Row],[NUTS II 2013]],Table162436[],2,FALSE)</f>
        <v>16</v>
      </c>
      <c r="J169" s="116" t="s">
        <v>964</v>
      </c>
      <c r="K169" s="109" t="str">
        <f>VLOOKUP(Table1432[[#This Row],[NUTS III 2011]],Table1735[],2,FALSE)</f>
        <v>161</v>
      </c>
      <c r="L169" s="92" t="s">
        <v>21</v>
      </c>
      <c r="M169" s="109" t="str">
        <f>VLOOKUP(Table1432[[#This Row],[NUTS III 2013]],Table172537[],2,FALSE)</f>
        <v>16D</v>
      </c>
      <c r="N16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169" s="117">
        <v>6</v>
      </c>
      <c r="Q169" s="115">
        <v>152</v>
      </c>
    </row>
    <row r="170" spans="1:17" ht="18.75">
      <c r="A170" s="79" t="s">
        <v>211</v>
      </c>
      <c r="B170" s="14" t="s">
        <v>863</v>
      </c>
      <c r="C170" s="94" t="s">
        <v>627</v>
      </c>
      <c r="D170" s="92" t="s">
        <v>17</v>
      </c>
      <c r="E170" s="109" t="str">
        <f>VLOOKUP(Table1432[[#This Row],[NUTS I]],Table1533[],2,FALSE)</f>
        <v>1</v>
      </c>
      <c r="F170" s="116" t="s">
        <v>18</v>
      </c>
      <c r="G170" s="109" t="str">
        <f>VLOOKUP(Table1432[[#This Row],[NUTS II 2011]],Table1634[],2,FALSE)</f>
        <v>16</v>
      </c>
      <c r="H170" s="92" t="s">
        <v>18</v>
      </c>
      <c r="I170" s="109" t="str">
        <f>VLOOKUP(Table1432[[#This Row],[NUTS II 2013]],Table162436[],2,FALSE)</f>
        <v>16</v>
      </c>
      <c r="J170" s="116" t="s">
        <v>34</v>
      </c>
      <c r="K170" s="109" t="str">
        <f>VLOOKUP(Table1432[[#This Row],[NUTS III 2011]],Table1735[],2,FALSE)</f>
        <v>16B</v>
      </c>
      <c r="L170" s="93" t="s">
        <v>34</v>
      </c>
      <c r="M170" s="109" t="str">
        <f>VLOOKUP(Table1432[[#This Row],[NUTS III 2013]],Table172537[],2,FALSE)</f>
        <v>16B</v>
      </c>
      <c r="N1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4.24</v>
      </c>
      <c r="P170" s="117">
        <v>6</v>
      </c>
      <c r="Q170" s="115">
        <v>28</v>
      </c>
    </row>
    <row r="171" spans="1:17" ht="18.75">
      <c r="A171" s="78" t="s">
        <v>212</v>
      </c>
      <c r="B171" s="14" t="s">
        <v>910</v>
      </c>
      <c r="C171" s="94" t="s">
        <v>574</v>
      </c>
      <c r="D171" s="92" t="s">
        <v>17</v>
      </c>
      <c r="E171" s="109" t="str">
        <f>VLOOKUP(Table1432[[#This Row],[NUTS I]],Table1533[],2,FALSE)</f>
        <v>1</v>
      </c>
      <c r="F171" s="116" t="s">
        <v>18</v>
      </c>
      <c r="G171" s="109" t="str">
        <f>VLOOKUP(Table1432[[#This Row],[NUTS II 2011]],Table1634[],2,FALSE)</f>
        <v>16</v>
      </c>
      <c r="H171" s="92" t="s">
        <v>18</v>
      </c>
      <c r="I171" s="109" t="str">
        <f>VLOOKUP(Table1432[[#This Row],[NUTS II 2013]],Table162436[],2,FALSE)</f>
        <v>16</v>
      </c>
      <c r="J171" s="116" t="s">
        <v>917</v>
      </c>
      <c r="K171" s="109" t="str">
        <f>VLOOKUP(Table1432[[#This Row],[NUTS III 2011]],Table1735[],2,FALSE)</f>
        <v>165</v>
      </c>
      <c r="L171" s="93" t="s">
        <v>23</v>
      </c>
      <c r="M171" s="109" t="str">
        <f>VLOOKUP(Table1432[[#This Row],[NUTS III 2013]],Table172537[],2,FALSE)</f>
        <v>16G</v>
      </c>
      <c r="N17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2.85</v>
      </c>
      <c r="P171" s="117">
        <v>5</v>
      </c>
      <c r="Q171" s="114">
        <v>48</v>
      </c>
    </row>
    <row r="172" spans="1:17" ht="18.75">
      <c r="A172" s="78" t="s">
        <v>213</v>
      </c>
      <c r="B172" s="14" t="s">
        <v>803</v>
      </c>
      <c r="C172" s="94" t="s">
        <v>463</v>
      </c>
      <c r="D172" s="92" t="s">
        <v>17</v>
      </c>
      <c r="E172" s="109" t="str">
        <f>VLOOKUP(Table1432[[#This Row],[NUTS I]],Table1533[],2,FALSE)</f>
        <v>1</v>
      </c>
      <c r="F172" s="116" t="s">
        <v>25</v>
      </c>
      <c r="G172" s="109" t="str">
        <f>VLOOKUP(Table1432[[#This Row],[NUTS II 2011]],Table1634[],2,FALSE)</f>
        <v>18</v>
      </c>
      <c r="H172" s="93" t="s">
        <v>25</v>
      </c>
      <c r="I172" s="109" t="str">
        <f>VLOOKUP(Table1432[[#This Row],[NUTS II 2013]],Table162436[],2,FALSE)</f>
        <v>18</v>
      </c>
      <c r="J172" s="116" t="s">
        <v>53</v>
      </c>
      <c r="K172" s="109" t="str">
        <f>VLOOKUP(Table1432[[#This Row],[NUTS III 2011]],Table1735[],2,FALSE)</f>
        <v>182</v>
      </c>
      <c r="L172" s="92" t="s">
        <v>53</v>
      </c>
      <c r="M172" s="109" t="str">
        <f>VLOOKUP(Table1432[[#This Row],[NUTS III 2013]],Table172537[],2,FALSE)</f>
        <v>186</v>
      </c>
      <c r="N17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72" s="117">
        <v>7</v>
      </c>
      <c r="Q172" s="114">
        <v>9</v>
      </c>
    </row>
    <row r="173" spans="1:17" ht="18.75">
      <c r="A173" s="79" t="s">
        <v>214</v>
      </c>
      <c r="B173" s="14" t="s">
        <v>742</v>
      </c>
      <c r="C173" s="94" t="s">
        <v>415</v>
      </c>
      <c r="D173" s="93" t="s">
        <v>64</v>
      </c>
      <c r="E173" s="110" t="str">
        <f>VLOOKUP(Table1432[[#This Row],[NUTS I]],Table1533[],2,FALSE)</f>
        <v>2</v>
      </c>
      <c r="F173" s="116" t="s">
        <v>64</v>
      </c>
      <c r="G173" s="109" t="str">
        <f>VLOOKUP(Table1432[[#This Row],[NUTS II 2011]],Table1634[],2,FALSE)</f>
        <v>20</v>
      </c>
      <c r="H173" s="92" t="s">
        <v>64</v>
      </c>
      <c r="I173" s="109" t="str">
        <f>VLOOKUP(Table1432[[#This Row],[NUTS II 2013]],Table162436[],2,FALSE)</f>
        <v>20</v>
      </c>
      <c r="J173" s="116" t="s">
        <v>64</v>
      </c>
      <c r="K173" s="109" t="str">
        <f>VLOOKUP(Table1432[[#This Row],[NUTS III 2011]],Table1735[],2,FALSE)</f>
        <v>200</v>
      </c>
      <c r="L173" s="116" t="s">
        <v>64</v>
      </c>
      <c r="M173" s="109" t="str">
        <f>VLOOKUP(Table1432[[#This Row],[NUTS III 2013]],Table172537[],2,FALSE)</f>
        <v>200</v>
      </c>
      <c r="N17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73" s="117">
        <v>0</v>
      </c>
      <c r="Q173" s="115">
        <v>0</v>
      </c>
    </row>
    <row r="174" spans="1:17" ht="18.75">
      <c r="A174" s="78" t="s">
        <v>215</v>
      </c>
      <c r="B174" s="14" t="s">
        <v>862</v>
      </c>
      <c r="C174" s="94" t="s">
        <v>626</v>
      </c>
      <c r="D174" s="92" t="s">
        <v>17</v>
      </c>
      <c r="E174" s="109" t="str">
        <f>VLOOKUP(Table1432[[#This Row],[NUTS I]],Table1533[],2,FALSE)</f>
        <v>1</v>
      </c>
      <c r="F174" s="116" t="s">
        <v>18</v>
      </c>
      <c r="G174" s="109" t="str">
        <f>VLOOKUP(Table1432[[#This Row],[NUTS II 2011]],Table1634[],2,FALSE)</f>
        <v>16</v>
      </c>
      <c r="H174" s="92" t="s">
        <v>18</v>
      </c>
      <c r="I174" s="109" t="str">
        <f>VLOOKUP(Table1432[[#This Row],[NUTS II 2013]],Table162436[],2,FALSE)</f>
        <v>16</v>
      </c>
      <c r="J174" s="116" t="s">
        <v>34</v>
      </c>
      <c r="K174" s="109" t="str">
        <f>VLOOKUP(Table1432[[#This Row],[NUTS III 2011]],Table1735[],2,FALSE)</f>
        <v>16B</v>
      </c>
      <c r="L174" s="93" t="s">
        <v>34</v>
      </c>
      <c r="M174" s="109" t="str">
        <f>VLOOKUP(Table1432[[#This Row],[NUTS III 2013]],Table172537[],2,FALSE)</f>
        <v>16B</v>
      </c>
      <c r="N174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74" s="117">
        <v>1</v>
      </c>
      <c r="Q174" s="114">
        <v>6</v>
      </c>
    </row>
    <row r="175" spans="1:17" ht="18.75">
      <c r="A175" s="79" t="s">
        <v>216</v>
      </c>
      <c r="B175" s="14" t="s">
        <v>821</v>
      </c>
      <c r="C175" s="94" t="s">
        <v>503</v>
      </c>
      <c r="D175" s="92" t="s">
        <v>17</v>
      </c>
      <c r="E175" s="109" t="str">
        <f>VLOOKUP(Table1432[[#This Row],[NUTS I]],Table1533[],2,FALSE)</f>
        <v>1</v>
      </c>
      <c r="F175" s="116" t="s">
        <v>25</v>
      </c>
      <c r="G175" s="109" t="str">
        <f>VLOOKUP(Table1432[[#This Row],[NUTS II 2011]],Table1634[],2,FALSE)</f>
        <v>18</v>
      </c>
      <c r="H175" s="93" t="s">
        <v>25</v>
      </c>
      <c r="I175" s="109" t="str">
        <f>VLOOKUP(Table1432[[#This Row],[NUTS II 2013]],Table162436[],2,FALSE)</f>
        <v>18</v>
      </c>
      <c r="J175" s="116" t="s">
        <v>31</v>
      </c>
      <c r="K175" s="109" t="str">
        <f>VLOOKUP(Table1432[[#This Row],[NUTS III 2011]],Table1735[],2,FALSE)</f>
        <v>181</v>
      </c>
      <c r="L175" s="92" t="s">
        <v>31</v>
      </c>
      <c r="M175" s="109" t="str">
        <f>VLOOKUP(Table1432[[#This Row],[NUTS III 2013]],Table172537[],2,FALSE)</f>
        <v>181</v>
      </c>
      <c r="N175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4.21</v>
      </c>
      <c r="P175" s="117">
        <v>0</v>
      </c>
      <c r="Q175" s="115">
        <v>0</v>
      </c>
    </row>
    <row r="176" spans="1:17" ht="18.75">
      <c r="A176" s="79" t="s">
        <v>217</v>
      </c>
      <c r="B176" s="14" t="s">
        <v>833</v>
      </c>
      <c r="C176" s="94" t="s">
        <v>515</v>
      </c>
      <c r="D176" s="92" t="s">
        <v>17</v>
      </c>
      <c r="E176" s="109" t="str">
        <f>VLOOKUP(Table1432[[#This Row],[NUTS I]],Table1533[],2,FALSE)</f>
        <v>1</v>
      </c>
      <c r="F176" s="116" t="s">
        <v>167</v>
      </c>
      <c r="G176" s="109" t="str">
        <f>VLOOKUP(Table1432[[#This Row],[NUTS II 2011]],Table1634[],2,FALSE)</f>
        <v>17</v>
      </c>
      <c r="H176" s="93" t="s">
        <v>36</v>
      </c>
      <c r="I176" s="109" t="str">
        <f>VLOOKUP(Table1432[[#This Row],[NUTS II 2013]],Table162436[],2,FALSE)</f>
        <v>17</v>
      </c>
      <c r="J176" s="116" t="s">
        <v>843</v>
      </c>
      <c r="K176" s="109" t="str">
        <f>VLOOKUP(Table1432[[#This Row],[NUTS III 2011]],Table1735[],2,FALSE)</f>
        <v>171</v>
      </c>
      <c r="L176" s="92" t="s">
        <v>36</v>
      </c>
      <c r="M176" s="109" t="str">
        <f>VLOOKUP(Table1432[[#This Row],[NUTS III 2013]],Table172537[],2,FALSE)</f>
        <v>170</v>
      </c>
      <c r="N176" s="111">
        <f>IFERROR(VLOOKUP(Table1432[[#This Row],[CodINE Mun2013]],VRefAquis!B:H,2,FALSE),IFERROR(VLOOKUP(Table1432[[#This Row],[CodINE NUTIII 2013]],VRefAquis!B:H,2,FALSE),VLOOKUP(Table1432[[#This Row],[CodINE NUTII 2013]],VRefAquis!B:H,2,FALSE)))</f>
        <v>2520</v>
      </c>
      <c r="O1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8.26</v>
      </c>
      <c r="P176" s="117">
        <v>15</v>
      </c>
      <c r="Q176" s="115">
        <v>156</v>
      </c>
    </row>
    <row r="177" spans="1:17" ht="18.75">
      <c r="A177" s="78" t="s">
        <v>218</v>
      </c>
      <c r="B177" s="14" t="s">
        <v>837</v>
      </c>
      <c r="C177" s="94" t="s">
        <v>514</v>
      </c>
      <c r="D177" s="92" t="s">
        <v>17</v>
      </c>
      <c r="E177" s="109" t="str">
        <f>VLOOKUP(Table1432[[#This Row],[NUTS I]],Table1533[],2,FALSE)</f>
        <v>1</v>
      </c>
      <c r="F177" s="116" t="s">
        <v>167</v>
      </c>
      <c r="G177" s="109" t="str">
        <f>VLOOKUP(Table1432[[#This Row],[NUTS II 2011]],Table1634[],2,FALSE)</f>
        <v>17</v>
      </c>
      <c r="H177" s="93" t="s">
        <v>36</v>
      </c>
      <c r="I177" s="109" t="str">
        <f>VLOOKUP(Table1432[[#This Row],[NUTS II 2013]],Table162436[],2,FALSE)</f>
        <v>17</v>
      </c>
      <c r="J177" s="116" t="s">
        <v>843</v>
      </c>
      <c r="K177" s="109" t="str">
        <f>VLOOKUP(Table1432[[#This Row],[NUTS III 2011]],Table1735[],2,FALSE)</f>
        <v>171</v>
      </c>
      <c r="L177" s="92" t="s">
        <v>36</v>
      </c>
      <c r="M177" s="109" t="str">
        <f>VLOOKUP(Table1432[[#This Row],[NUTS III 2013]],Table172537[],2,FALSE)</f>
        <v>170</v>
      </c>
      <c r="N177" s="111">
        <f>IFERROR(VLOOKUP(Table1432[[#This Row],[CodINE Mun2013]],VRefAquis!B:H,2,FALSE),IFERROR(VLOOKUP(Table1432[[#This Row],[CodINE NUTIII 2013]],VRefAquis!B:H,2,FALSE),VLOOKUP(Table1432[[#This Row],[CodINE NUTII 2013]],VRefAquis!B:H,2,FALSE)))</f>
        <v>2822</v>
      </c>
      <c r="O1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10.01</v>
      </c>
      <c r="P177" s="117">
        <v>33</v>
      </c>
      <c r="Q177" s="114">
        <v>221</v>
      </c>
    </row>
    <row r="178" spans="1:17" ht="18.75">
      <c r="A178" s="79" t="s">
        <v>12</v>
      </c>
      <c r="B178" s="14" t="s">
        <v>898</v>
      </c>
      <c r="C178" s="94" t="s">
        <v>561</v>
      </c>
      <c r="D178" s="92" t="s">
        <v>17</v>
      </c>
      <c r="E178" s="109" t="str">
        <f>VLOOKUP(Table1432[[#This Row],[NUTS I]],Table1533[],2,FALSE)</f>
        <v>1</v>
      </c>
      <c r="F178" s="116" t="s">
        <v>18</v>
      </c>
      <c r="G178" s="109" t="str">
        <f>VLOOKUP(Table1432[[#This Row],[NUTS II 2011]],Table1634[],2,FALSE)</f>
        <v>16</v>
      </c>
      <c r="H178" s="92" t="s">
        <v>18</v>
      </c>
      <c r="I178" s="109" t="str">
        <f>VLOOKUP(Table1432[[#This Row],[NUTS II 2013]],Table162436[],2,FALSE)</f>
        <v>16</v>
      </c>
      <c r="J178" s="116" t="s">
        <v>900</v>
      </c>
      <c r="K178" s="109" t="str">
        <f>VLOOKUP(Table1432[[#This Row],[NUTS III 2011]],Table1735[],2,FALSE)</f>
        <v>166</v>
      </c>
      <c r="L178" s="92" t="s">
        <v>110</v>
      </c>
      <c r="M178" s="109" t="str">
        <f>VLOOKUP(Table1432[[#This Row],[NUTS III 2013]],Table172537[],2,FALSE)</f>
        <v>16H</v>
      </c>
      <c r="N17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78" s="117">
        <v>0</v>
      </c>
      <c r="Q178" s="115">
        <v>0</v>
      </c>
    </row>
    <row r="179" spans="1:17" ht="18.75">
      <c r="A179" s="78" t="s">
        <v>219</v>
      </c>
      <c r="B179" s="14" t="s">
        <v>751</v>
      </c>
      <c r="C179" s="94" t="s">
        <v>433</v>
      </c>
      <c r="D179" s="92" t="s">
        <v>17</v>
      </c>
      <c r="E179" s="109" t="str">
        <f>VLOOKUP(Table1432[[#This Row],[NUTS I]],Table1533[],2,FALSE)</f>
        <v>1</v>
      </c>
      <c r="F179" s="116" t="s">
        <v>29</v>
      </c>
      <c r="G179" s="109" t="str">
        <f>VLOOKUP(Table1432[[#This Row],[NUTS II 2011]],Table1634[],2,FALSE)</f>
        <v>15</v>
      </c>
      <c r="H179" s="93" t="s">
        <v>29</v>
      </c>
      <c r="I179" s="109" t="str">
        <f>VLOOKUP(Table1432[[#This Row],[NUTS II 2013]],Table162436[],2,FALSE)</f>
        <v>15</v>
      </c>
      <c r="J179" s="116" t="s">
        <v>29</v>
      </c>
      <c r="K179" s="109">
        <f>VLOOKUP(Table1432[[#This Row],[NUTS III 2011]],Table1735[],2,FALSE)</f>
        <v>150</v>
      </c>
      <c r="L179" s="92" t="s">
        <v>29</v>
      </c>
      <c r="M179" s="109">
        <f>VLOOKUP(Table1432[[#This Row],[NUTS III 2013]],Table172537[],2,FALSE)</f>
        <v>150</v>
      </c>
      <c r="N179" s="111">
        <f>IFERROR(VLOOKUP(Table1432[[#This Row],[CodINE Mun2013]],VRefAquis!B:H,2,FALSE),IFERROR(VLOOKUP(Table1432[[#This Row],[CodINE NUTIII 2013]],VRefAquis!B:H,2,FALSE),VLOOKUP(Table1432[[#This Row],[CodINE NUTII 2013]],VRefAquis!B:H,2,FALSE)))</f>
        <v>1517</v>
      </c>
      <c r="O1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79" s="117">
        <v>22</v>
      </c>
      <c r="Q179" s="114">
        <v>193</v>
      </c>
    </row>
    <row r="180" spans="1:17" ht="31.5">
      <c r="A180" s="79" t="s">
        <v>220</v>
      </c>
      <c r="B180" s="14" t="s">
        <v>1003</v>
      </c>
      <c r="C180" s="94" t="s">
        <v>697</v>
      </c>
      <c r="D180" s="92" t="s">
        <v>17</v>
      </c>
      <c r="E180" s="109" t="str">
        <f>VLOOKUP(Table1432[[#This Row],[NUTS I]],Table1533[],2,FALSE)</f>
        <v>1</v>
      </c>
      <c r="F180" s="116" t="s">
        <v>1</v>
      </c>
      <c r="G180" s="109" t="str">
        <f>VLOOKUP(Table1432[[#This Row],[NUTS II 2011]],Table1634[],2,FALSE)</f>
        <v>11</v>
      </c>
      <c r="H180" s="93" t="s">
        <v>1</v>
      </c>
      <c r="I180" s="109" t="str">
        <f>VLOOKUP(Table1432[[#This Row],[NUTS II 2013]],Table162436[],2,FALSE)</f>
        <v>11</v>
      </c>
      <c r="J180" s="116" t="s">
        <v>1007</v>
      </c>
      <c r="K180" s="109" t="str">
        <f>VLOOKUP(Table1432[[#This Row],[NUTS III 2011]],Table1735[],2,FALSE)</f>
        <v>116</v>
      </c>
      <c r="L180" s="93" t="s">
        <v>72</v>
      </c>
      <c r="M180" s="109" t="str">
        <f>VLOOKUP(Table1432[[#This Row],[NUTS III 2013]],Table172537[],2,FALSE)</f>
        <v>11A</v>
      </c>
      <c r="N180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3.32</v>
      </c>
      <c r="P180" s="117">
        <v>18</v>
      </c>
      <c r="Q180" s="115">
        <v>53</v>
      </c>
    </row>
    <row r="181" spans="1:17" ht="18.75">
      <c r="A181" s="79" t="s">
        <v>221</v>
      </c>
      <c r="B181" s="14" t="s">
        <v>909</v>
      </c>
      <c r="C181" s="94" t="s">
        <v>573</v>
      </c>
      <c r="D181" s="92" t="s">
        <v>17</v>
      </c>
      <c r="E181" s="109" t="str">
        <f>VLOOKUP(Table1432[[#This Row],[NUTS I]],Table1533[],2,FALSE)</f>
        <v>1</v>
      </c>
      <c r="F181" s="116" t="s">
        <v>18</v>
      </c>
      <c r="G181" s="109" t="str">
        <f>VLOOKUP(Table1432[[#This Row],[NUTS II 2011]],Table1634[],2,FALSE)</f>
        <v>16</v>
      </c>
      <c r="H181" s="92" t="s">
        <v>18</v>
      </c>
      <c r="I181" s="109" t="str">
        <f>VLOOKUP(Table1432[[#This Row],[NUTS II 2013]],Table162436[],2,FALSE)</f>
        <v>16</v>
      </c>
      <c r="J181" s="116" t="s">
        <v>917</v>
      </c>
      <c r="K181" s="109" t="str">
        <f>VLOOKUP(Table1432[[#This Row],[NUTS III 2011]],Table1735[],2,FALSE)</f>
        <v>165</v>
      </c>
      <c r="L181" s="93" t="s">
        <v>23</v>
      </c>
      <c r="M181" s="109" t="str">
        <f>VLOOKUP(Table1432[[#This Row],[NUTS III 2013]],Table172537[],2,FALSE)</f>
        <v>16G</v>
      </c>
      <c r="N18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181" s="117">
        <v>0</v>
      </c>
      <c r="Q181" s="115">
        <v>0</v>
      </c>
    </row>
    <row r="182" spans="1:17" ht="18.75">
      <c r="A182" s="78" t="s">
        <v>222</v>
      </c>
      <c r="B182" s="14" t="s">
        <v>954</v>
      </c>
      <c r="C182" s="94" t="s">
        <v>614</v>
      </c>
      <c r="D182" s="92" t="s">
        <v>17</v>
      </c>
      <c r="E182" s="109" t="str">
        <f>VLOOKUP(Table1432[[#This Row],[NUTS I]],Table1533[],2,FALSE)</f>
        <v>1</v>
      </c>
      <c r="F182" s="116" t="s">
        <v>18</v>
      </c>
      <c r="G182" s="109" t="str">
        <f>VLOOKUP(Table1432[[#This Row],[NUTS II 2011]],Table1634[],2,FALSE)</f>
        <v>16</v>
      </c>
      <c r="H182" s="92" t="s">
        <v>18</v>
      </c>
      <c r="I182" s="109" t="str">
        <f>VLOOKUP(Table1432[[#This Row],[NUTS II 2013]],Table162436[],2,FALSE)</f>
        <v>16</v>
      </c>
      <c r="J182" s="116" t="s">
        <v>964</v>
      </c>
      <c r="K182" s="109" t="str">
        <f>VLOOKUP(Table1432[[#This Row],[NUTS III 2011]],Table1735[],2,FALSE)</f>
        <v>161</v>
      </c>
      <c r="L182" s="92" t="s">
        <v>21</v>
      </c>
      <c r="M182" s="109" t="str">
        <f>VLOOKUP(Table1432[[#This Row],[NUTS III 2013]],Table172537[],2,FALSE)</f>
        <v>16D</v>
      </c>
      <c r="N18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3.63</v>
      </c>
      <c r="P182" s="117">
        <v>7</v>
      </c>
      <c r="Q182" s="114">
        <v>49</v>
      </c>
    </row>
    <row r="183" spans="1:17" ht="31.5">
      <c r="A183" s="79" t="s">
        <v>223</v>
      </c>
      <c r="B183" s="14" t="s">
        <v>927</v>
      </c>
      <c r="C183" s="94" t="s">
        <v>597</v>
      </c>
      <c r="D183" s="92" t="s">
        <v>17</v>
      </c>
      <c r="E183" s="109" t="str">
        <f>VLOOKUP(Table1432[[#This Row],[NUTS I]],Table1533[],2,FALSE)</f>
        <v>1</v>
      </c>
      <c r="F183" s="116" t="s">
        <v>18</v>
      </c>
      <c r="G183" s="109" t="str">
        <f>VLOOKUP(Table1432[[#This Row],[NUTS II 2011]],Table1634[],2,FALSE)</f>
        <v>16</v>
      </c>
      <c r="H183" s="92" t="s">
        <v>18</v>
      </c>
      <c r="I183" s="109" t="str">
        <f>VLOOKUP(Table1432[[#This Row],[NUTS II 2013]],Table162436[],2,FALSE)</f>
        <v>16</v>
      </c>
      <c r="J183" s="116" t="s">
        <v>933</v>
      </c>
      <c r="K183" s="109" t="str">
        <f>VLOOKUP(Table1432[[#This Row],[NUTS III 2011]],Table1735[],2,FALSE)</f>
        <v>164</v>
      </c>
      <c r="L183" s="92" t="s">
        <v>69</v>
      </c>
      <c r="M183" s="109" t="str">
        <f>VLOOKUP(Table1432[[#This Row],[NUTS III 2013]],Table172537[],2,FALSE)</f>
        <v>16E</v>
      </c>
      <c r="N18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183" s="117">
        <v>1</v>
      </c>
      <c r="Q183" s="115">
        <v>4</v>
      </c>
    </row>
    <row r="184" spans="1:17" ht="18.75">
      <c r="A184" s="78" t="s">
        <v>224</v>
      </c>
      <c r="B184" s="14" t="s">
        <v>844</v>
      </c>
      <c r="C184" s="94" t="s">
        <v>550</v>
      </c>
      <c r="D184" s="92" t="s">
        <v>17</v>
      </c>
      <c r="E184" s="109" t="str">
        <f>VLOOKUP(Table1432[[#This Row],[NUTS I]],Table1533[],2,FALSE)</f>
        <v>1</v>
      </c>
      <c r="F184" s="116" t="s">
        <v>18</v>
      </c>
      <c r="G184" s="109" t="str">
        <f>VLOOKUP(Table1432[[#This Row],[NUTS II 2011]],Table1634[],2,FALSE)</f>
        <v>16</v>
      </c>
      <c r="H184" s="92" t="s">
        <v>18</v>
      </c>
      <c r="I184" s="109" t="str">
        <f>VLOOKUP(Table1432[[#This Row],[NUTS II 2013]],Table162436[],2,FALSE)</f>
        <v>16</v>
      </c>
      <c r="J184" s="116" t="s">
        <v>19</v>
      </c>
      <c r="K184" s="109" t="str">
        <f>VLOOKUP(Table1432[[#This Row],[NUTS III 2011]],Table1735[],2,FALSE)</f>
        <v>16C</v>
      </c>
      <c r="L184" s="92" t="s">
        <v>19</v>
      </c>
      <c r="M184" s="109" t="str">
        <f>VLOOKUP(Table1432[[#This Row],[NUTS III 2013]],Table172537[],2,FALSE)</f>
        <v>16I</v>
      </c>
      <c r="N184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84" s="117">
        <v>0</v>
      </c>
      <c r="Q184" s="114">
        <v>0</v>
      </c>
    </row>
    <row r="185" spans="1:17" ht="18.75">
      <c r="A185" s="79" t="s">
        <v>225</v>
      </c>
      <c r="B185" s="14" t="s">
        <v>774</v>
      </c>
      <c r="C185" s="94" t="s">
        <v>490</v>
      </c>
      <c r="D185" s="92" t="s">
        <v>17</v>
      </c>
      <c r="E185" s="109" t="str">
        <f>VLOOKUP(Table1432[[#This Row],[NUTS I]],Table1533[],2,FALSE)</f>
        <v>1</v>
      </c>
      <c r="F185" s="116" t="s">
        <v>25</v>
      </c>
      <c r="G185" s="109" t="str">
        <f>VLOOKUP(Table1432[[#This Row],[NUTS II 2011]],Table1634[],2,FALSE)</f>
        <v>18</v>
      </c>
      <c r="H185" s="93" t="s">
        <v>25</v>
      </c>
      <c r="I185" s="109" t="str">
        <f>VLOOKUP(Table1432[[#This Row],[NUTS II 2013]],Table162436[],2,FALSE)</f>
        <v>18</v>
      </c>
      <c r="J185" s="116" t="s">
        <v>44</v>
      </c>
      <c r="K185" s="109" t="str">
        <f>VLOOKUP(Table1432[[#This Row],[NUTS III 2011]],Table1735[],2,FALSE)</f>
        <v>184</v>
      </c>
      <c r="L185" s="92" t="s">
        <v>44</v>
      </c>
      <c r="M185" s="109" t="str">
        <f>VLOOKUP(Table1432[[#This Row],[NUTS III 2013]],Table172537[],2,FALSE)</f>
        <v>184</v>
      </c>
      <c r="N18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85" s="117">
        <v>0</v>
      </c>
      <c r="Q185" s="115">
        <v>0</v>
      </c>
    </row>
    <row r="186" spans="1:17" ht="18.75">
      <c r="A186" s="79" t="s">
        <v>226</v>
      </c>
      <c r="B186" s="14" t="s">
        <v>953</v>
      </c>
      <c r="C186" s="94" t="s">
        <v>613</v>
      </c>
      <c r="D186" s="92" t="s">
        <v>17</v>
      </c>
      <c r="E186" s="109" t="str">
        <f>VLOOKUP(Table1432[[#This Row],[NUTS I]],Table1533[],2,FALSE)</f>
        <v>1</v>
      </c>
      <c r="F186" s="116" t="s">
        <v>18</v>
      </c>
      <c r="G186" s="109" t="str">
        <f>VLOOKUP(Table1432[[#This Row],[NUTS II 2011]],Table1634[],2,FALSE)</f>
        <v>16</v>
      </c>
      <c r="H186" s="92" t="s">
        <v>18</v>
      </c>
      <c r="I186" s="109" t="str">
        <f>VLOOKUP(Table1432[[#This Row],[NUTS II 2013]],Table162436[],2,FALSE)</f>
        <v>16</v>
      </c>
      <c r="J186" s="116" t="s">
        <v>964</v>
      </c>
      <c r="K186" s="109" t="str">
        <f>VLOOKUP(Table1432[[#This Row],[NUTS III 2011]],Table1735[],2,FALSE)</f>
        <v>161</v>
      </c>
      <c r="L186" s="92" t="s">
        <v>21</v>
      </c>
      <c r="M186" s="109" t="str">
        <f>VLOOKUP(Table1432[[#This Row],[NUTS III 2013]],Table172537[],2,FALSE)</f>
        <v>16D</v>
      </c>
      <c r="N18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</v>
      </c>
      <c r="P186" s="117">
        <v>19</v>
      </c>
      <c r="Q186" s="115">
        <v>152</v>
      </c>
    </row>
    <row r="187" spans="1:17" ht="18.75">
      <c r="A187" s="79" t="s">
        <v>227</v>
      </c>
      <c r="B187" s="14" t="s">
        <v>1014</v>
      </c>
      <c r="C187" s="94" t="s">
        <v>669</v>
      </c>
      <c r="D187" s="92" t="s">
        <v>17</v>
      </c>
      <c r="E187" s="109" t="str">
        <f>VLOOKUP(Table1432[[#This Row],[NUTS I]],Table1533[],2,FALSE)</f>
        <v>1</v>
      </c>
      <c r="F187" s="116" t="s">
        <v>1</v>
      </c>
      <c r="G187" s="109" t="str">
        <f>VLOOKUP(Table1432[[#This Row],[NUTS II 2011]],Table1634[],2,FALSE)</f>
        <v>11</v>
      </c>
      <c r="H187" s="93" t="s">
        <v>1</v>
      </c>
      <c r="I187" s="109" t="str">
        <f>VLOOKUP(Table1432[[#This Row],[NUTS II 2013]],Table162436[],2,FALSE)</f>
        <v>11</v>
      </c>
      <c r="J187" s="116" t="s">
        <v>1024</v>
      </c>
      <c r="K187" s="109" t="str">
        <f>VLOOKUP(Table1432[[#This Row],[NUTS III 2011]],Table1735[],2,FALSE)</f>
        <v>115</v>
      </c>
      <c r="L187" s="92" t="s">
        <v>59</v>
      </c>
      <c r="M187" s="109" t="str">
        <f>VLOOKUP(Table1432[[#This Row],[NUTS III 2013]],Table172537[],2,FALSE)</f>
        <v>11C</v>
      </c>
      <c r="N18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87" s="117">
        <v>11</v>
      </c>
      <c r="Q187" s="115">
        <v>42</v>
      </c>
    </row>
    <row r="188" spans="1:17" ht="18.75">
      <c r="A188" s="79" t="s">
        <v>228</v>
      </c>
      <c r="B188" s="14" t="s">
        <v>825</v>
      </c>
      <c r="C188" s="94" t="s">
        <v>513</v>
      </c>
      <c r="D188" s="92" t="s">
        <v>17</v>
      </c>
      <c r="E188" s="109" t="str">
        <f>VLOOKUP(Table1432[[#This Row],[NUTS I]],Table1533[],2,FALSE)</f>
        <v>1</v>
      </c>
      <c r="F188" s="116" t="s">
        <v>167</v>
      </c>
      <c r="G188" s="109" t="str">
        <f>VLOOKUP(Table1432[[#This Row],[NUTS II 2011]],Table1634[],2,FALSE)</f>
        <v>17</v>
      </c>
      <c r="H188" s="93" t="s">
        <v>36</v>
      </c>
      <c r="I188" s="109" t="str">
        <f>VLOOKUP(Table1432[[#This Row],[NUTS II 2013]],Table162436[],2,FALSE)</f>
        <v>17</v>
      </c>
      <c r="J188" s="116" t="s">
        <v>832</v>
      </c>
      <c r="K188" s="109" t="str">
        <f>VLOOKUP(Table1432[[#This Row],[NUTS III 2011]],Table1735[],2,FALSE)</f>
        <v>172</v>
      </c>
      <c r="L188" s="92" t="s">
        <v>36</v>
      </c>
      <c r="M188" s="109" t="str">
        <f>VLOOKUP(Table1432[[#This Row],[NUTS III 2013]],Table172537[],2,FALSE)</f>
        <v>170</v>
      </c>
      <c r="N188" s="111">
        <f>IFERROR(VLOOKUP(Table1432[[#This Row],[CodINE Mun2013]],VRefAquis!B:H,2,FALSE),IFERROR(VLOOKUP(Table1432[[#This Row],[CodINE NUTIII 2013]],VRefAquis!B:H,2,FALSE),VLOOKUP(Table1432[[#This Row],[CodINE NUTII 2013]],VRefAquis!B:H,2,FALSE)))</f>
        <v>1247</v>
      </c>
      <c r="O1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188" s="117">
        <v>0</v>
      </c>
      <c r="Q188" s="115">
        <v>0</v>
      </c>
    </row>
    <row r="189" spans="1:17" ht="31.5">
      <c r="A189" s="78" t="s">
        <v>229</v>
      </c>
      <c r="B189" s="14" t="s">
        <v>926</v>
      </c>
      <c r="C189" s="94" t="s">
        <v>596</v>
      </c>
      <c r="D189" s="92" t="s">
        <v>17</v>
      </c>
      <c r="E189" s="109" t="str">
        <f>VLOOKUP(Table1432[[#This Row],[NUTS I]],Table1533[],2,FALSE)</f>
        <v>1</v>
      </c>
      <c r="F189" s="116" t="s">
        <v>18</v>
      </c>
      <c r="G189" s="109" t="str">
        <f>VLOOKUP(Table1432[[#This Row],[NUTS II 2011]],Table1634[],2,FALSE)</f>
        <v>16</v>
      </c>
      <c r="H189" s="92" t="s">
        <v>18</v>
      </c>
      <c r="I189" s="109" t="str">
        <f>VLOOKUP(Table1432[[#This Row],[NUTS II 2013]],Table162436[],2,FALSE)</f>
        <v>16</v>
      </c>
      <c r="J189" s="116" t="s">
        <v>933</v>
      </c>
      <c r="K189" s="109" t="str">
        <f>VLOOKUP(Table1432[[#This Row],[NUTS III 2011]],Table1735[],2,FALSE)</f>
        <v>164</v>
      </c>
      <c r="L189" s="92" t="s">
        <v>69</v>
      </c>
      <c r="M189" s="109" t="str">
        <f>VLOOKUP(Table1432[[#This Row],[NUTS III 2013]],Table172537[],2,FALSE)</f>
        <v>16E</v>
      </c>
      <c r="N18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89" s="117">
        <v>0</v>
      </c>
      <c r="Q189" s="114">
        <v>0</v>
      </c>
    </row>
    <row r="190" spans="1:17" ht="18.75">
      <c r="A190" s="78" t="s">
        <v>230</v>
      </c>
      <c r="B190" s="14" t="s">
        <v>1013</v>
      </c>
      <c r="C190" s="94" t="s">
        <v>696</v>
      </c>
      <c r="D190" s="92" t="s">
        <v>17</v>
      </c>
      <c r="E190" s="109" t="str">
        <f>VLOOKUP(Table1432[[#This Row],[NUTS I]],Table1533[],2,FALSE)</f>
        <v>1</v>
      </c>
      <c r="F190" s="116" t="s">
        <v>1</v>
      </c>
      <c r="G190" s="109" t="str">
        <f>VLOOKUP(Table1432[[#This Row],[NUTS II 2011]],Table1634[],2,FALSE)</f>
        <v>11</v>
      </c>
      <c r="H190" s="93" t="s">
        <v>1</v>
      </c>
      <c r="I190" s="109" t="str">
        <f>VLOOKUP(Table1432[[#This Row],[NUTS II 2013]],Table162436[],2,FALSE)</f>
        <v>11</v>
      </c>
      <c r="J190" s="116" t="s">
        <v>1024</v>
      </c>
      <c r="K190" s="109" t="str">
        <f>VLOOKUP(Table1432[[#This Row],[NUTS III 2011]],Table1735[],2,FALSE)</f>
        <v>115</v>
      </c>
      <c r="L190" s="93" t="s">
        <v>72</v>
      </c>
      <c r="M190" s="109" t="str">
        <f>VLOOKUP(Table1432[[#This Row],[NUTS III 2013]],Table172537[],2,FALSE)</f>
        <v>11A</v>
      </c>
      <c r="N190" s="111">
        <f>IFERROR(VLOOKUP(Table1432[[#This Row],[CodINE Mun2013]],VRefAquis!B:H,2,FALSE),IFERROR(VLOOKUP(Table1432[[#This Row],[CodINE NUTIII 2013]],VRefAquis!B:H,2,FALSE),VLOOKUP(Table1432[[#This Row],[CodINE NUTII 2013]],VRefAquis!B:H,2,FALSE)))</f>
        <v>882</v>
      </c>
      <c r="O1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190" s="117">
        <v>6</v>
      </c>
      <c r="Q190" s="114">
        <v>55</v>
      </c>
    </row>
    <row r="191" spans="1:17" ht="18.75">
      <c r="A191" s="79" t="s">
        <v>231</v>
      </c>
      <c r="B191" s="14" t="s">
        <v>1050</v>
      </c>
      <c r="C191" s="94" t="s">
        <v>377</v>
      </c>
      <c r="D191" s="92" t="s">
        <v>17</v>
      </c>
      <c r="E191" s="109" t="str">
        <f>VLOOKUP(Table1432[[#This Row],[NUTS I]],Table1533[],2,FALSE)</f>
        <v>1</v>
      </c>
      <c r="F191" s="116" t="s">
        <v>1</v>
      </c>
      <c r="G191" s="109" t="str">
        <f>VLOOKUP(Table1432[[#This Row],[NUTS II 2011]],Table1634[],2,FALSE)</f>
        <v>11</v>
      </c>
      <c r="H191" s="93" t="s">
        <v>1</v>
      </c>
      <c r="I191" s="109" t="str">
        <f>VLOOKUP(Table1432[[#This Row],[NUTS II 2013]],Table162436[],2,FALSE)</f>
        <v>11</v>
      </c>
      <c r="J191" s="116" t="s">
        <v>1055</v>
      </c>
      <c r="K191" s="109" t="str">
        <f>VLOOKUP(Table1432[[#This Row],[NUTS III 2011]],Table1735[],2,FALSE)</f>
        <v>111</v>
      </c>
      <c r="L191" s="92" t="s">
        <v>67</v>
      </c>
      <c r="M191" s="109" t="str">
        <f>VLOOKUP(Table1432[[#This Row],[NUTS III 2013]],Table172537[],2,FALSE)</f>
        <v>111</v>
      </c>
      <c r="N19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191" s="117">
        <v>0</v>
      </c>
      <c r="Q191" s="115">
        <v>0</v>
      </c>
    </row>
    <row r="192" spans="1:17" ht="18.75">
      <c r="A192" s="78" t="s">
        <v>232</v>
      </c>
      <c r="B192" s="14" t="s">
        <v>918</v>
      </c>
      <c r="C192" s="94" t="s">
        <v>582</v>
      </c>
      <c r="D192" s="92" t="s">
        <v>17</v>
      </c>
      <c r="E192" s="109" t="str">
        <f>VLOOKUP(Table1432[[#This Row],[NUTS I]],Table1533[],2,FALSE)</f>
        <v>1</v>
      </c>
      <c r="F192" s="116" t="s">
        <v>18</v>
      </c>
      <c r="G192" s="109" t="str">
        <f>VLOOKUP(Table1432[[#This Row],[NUTS II 2011]],Table1634[],2,FALSE)</f>
        <v>16</v>
      </c>
      <c r="H192" s="92" t="s">
        <v>18</v>
      </c>
      <c r="I192" s="109" t="str">
        <f>VLOOKUP(Table1432[[#This Row],[NUTS II 2013]],Table162436[],2,FALSE)</f>
        <v>16</v>
      </c>
      <c r="J192" s="116" t="s">
        <v>933</v>
      </c>
      <c r="K192" s="109" t="str">
        <f>VLOOKUP(Table1432[[#This Row],[NUTS III 2011]],Table1735[],2,FALSE)</f>
        <v>164</v>
      </c>
      <c r="L192" s="92" t="s">
        <v>55</v>
      </c>
      <c r="M192" s="109" t="str">
        <f>VLOOKUP(Table1432[[#This Row],[NUTS III 2013]],Table172537[],2,FALSE)</f>
        <v>16F</v>
      </c>
      <c r="N19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92" s="117">
        <v>1</v>
      </c>
      <c r="Q192" s="114">
        <v>1</v>
      </c>
    </row>
    <row r="193" spans="1:17" ht="18.75">
      <c r="A193" s="79" t="s">
        <v>233</v>
      </c>
      <c r="B193" s="14" t="s">
        <v>942</v>
      </c>
      <c r="C193" s="94" t="s">
        <v>595</v>
      </c>
      <c r="D193" s="92" t="s">
        <v>17</v>
      </c>
      <c r="E193" s="109" t="str">
        <f>VLOOKUP(Table1432[[#This Row],[NUTS I]],Table1533[],2,FALSE)</f>
        <v>1</v>
      </c>
      <c r="F193" s="116" t="s">
        <v>18</v>
      </c>
      <c r="G193" s="109" t="str">
        <f>VLOOKUP(Table1432[[#This Row],[NUTS II 2011]],Table1634[],2,FALSE)</f>
        <v>16</v>
      </c>
      <c r="H193" s="92" t="s">
        <v>18</v>
      </c>
      <c r="I193" s="109" t="str">
        <f>VLOOKUP(Table1432[[#This Row],[NUTS II 2013]],Table162436[],2,FALSE)</f>
        <v>16</v>
      </c>
      <c r="J193" s="116" t="s">
        <v>950</v>
      </c>
      <c r="K193" s="109" t="str">
        <f>VLOOKUP(Table1432[[#This Row],[NUTS III 2011]],Table1735[],2,FALSE)</f>
        <v>162</v>
      </c>
      <c r="L193" s="92" t="s">
        <v>69</v>
      </c>
      <c r="M193" s="109" t="str">
        <f>VLOOKUP(Table1432[[#This Row],[NUTS III 2013]],Table172537[],2,FALSE)</f>
        <v>16E</v>
      </c>
      <c r="N19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3" s="117">
        <v>0</v>
      </c>
      <c r="Q193" s="115">
        <v>0</v>
      </c>
    </row>
    <row r="194" spans="1:17" ht="18.75">
      <c r="A194" s="79" t="s">
        <v>234</v>
      </c>
      <c r="B194" s="14" t="s">
        <v>1012</v>
      </c>
      <c r="C194" s="94" t="s">
        <v>668</v>
      </c>
      <c r="D194" s="92" t="s">
        <v>17</v>
      </c>
      <c r="E194" s="109" t="str">
        <f>VLOOKUP(Table1432[[#This Row],[NUTS I]],Table1533[],2,FALSE)</f>
        <v>1</v>
      </c>
      <c r="F194" s="116" t="s">
        <v>1</v>
      </c>
      <c r="G194" s="109" t="str">
        <f>VLOOKUP(Table1432[[#This Row],[NUTS II 2011]],Table1634[],2,FALSE)</f>
        <v>11</v>
      </c>
      <c r="H194" s="93" t="s">
        <v>1</v>
      </c>
      <c r="I194" s="109" t="str">
        <f>VLOOKUP(Table1432[[#This Row],[NUTS II 2013]],Table162436[],2,FALSE)</f>
        <v>11</v>
      </c>
      <c r="J194" s="116" t="s">
        <v>1024</v>
      </c>
      <c r="K194" s="109" t="str">
        <f>VLOOKUP(Table1432[[#This Row],[NUTS III 2011]],Table1735[],2,FALSE)</f>
        <v>115</v>
      </c>
      <c r="L194" s="92" t="s">
        <v>59</v>
      </c>
      <c r="M194" s="109" t="str">
        <f>VLOOKUP(Table1432[[#This Row],[NUTS III 2013]],Table172537[],2,FALSE)</f>
        <v>11C</v>
      </c>
      <c r="N194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3.19</v>
      </c>
      <c r="P194" s="117">
        <v>27</v>
      </c>
      <c r="Q194" s="114">
        <v>27</v>
      </c>
    </row>
    <row r="195" spans="1:17" ht="31.5">
      <c r="A195" s="78" t="s">
        <v>235</v>
      </c>
      <c r="B195" s="14" t="s">
        <v>908</v>
      </c>
      <c r="C195" s="94" t="s">
        <v>572</v>
      </c>
      <c r="D195" s="92" t="s">
        <v>17</v>
      </c>
      <c r="E195" s="109" t="str">
        <f>VLOOKUP(Table1432[[#This Row],[NUTS I]],Table1533[],2,FALSE)</f>
        <v>1</v>
      </c>
      <c r="F195" s="116" t="s">
        <v>18</v>
      </c>
      <c r="G195" s="109" t="str">
        <f>VLOOKUP(Table1432[[#This Row],[NUTS II 2011]],Table1634[],2,FALSE)</f>
        <v>16</v>
      </c>
      <c r="H195" s="92" t="s">
        <v>18</v>
      </c>
      <c r="I195" s="109" t="str">
        <f>VLOOKUP(Table1432[[#This Row],[NUTS II 2013]],Table162436[],2,FALSE)</f>
        <v>16</v>
      </c>
      <c r="J195" s="116" t="s">
        <v>917</v>
      </c>
      <c r="K195" s="109" t="str">
        <f>VLOOKUP(Table1432[[#This Row],[NUTS III 2011]],Table1735[],2,FALSE)</f>
        <v>165</v>
      </c>
      <c r="L195" s="93" t="s">
        <v>23</v>
      </c>
      <c r="M195" s="109" t="str">
        <f>VLOOKUP(Table1432[[#This Row],[NUTS III 2013]],Table172537[],2,FALSE)</f>
        <v>16G</v>
      </c>
      <c r="N19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95" s="117">
        <v>2</v>
      </c>
      <c r="Q195" s="114">
        <v>2</v>
      </c>
    </row>
    <row r="196" spans="1:17" ht="18.75">
      <c r="A196" s="78" t="s">
        <v>236</v>
      </c>
      <c r="B196" s="14" t="s">
        <v>873</v>
      </c>
      <c r="C196" s="94" t="s">
        <v>560</v>
      </c>
      <c r="D196" s="92" t="s">
        <v>17</v>
      </c>
      <c r="E196" s="109" t="str">
        <f>VLOOKUP(Table1432[[#This Row],[NUTS I]],Table1533[],2,FALSE)</f>
        <v>1</v>
      </c>
      <c r="F196" s="116" t="s">
        <v>18</v>
      </c>
      <c r="G196" s="109" t="str">
        <f>VLOOKUP(Table1432[[#This Row],[NUTS II 2011]],Table1634[],2,FALSE)</f>
        <v>16</v>
      </c>
      <c r="H196" s="92" t="s">
        <v>18</v>
      </c>
      <c r="I196" s="109" t="str">
        <f>VLOOKUP(Table1432[[#This Row],[NUTS II 2013]],Table162436[],2,FALSE)</f>
        <v>16</v>
      </c>
      <c r="J196" s="116" t="s">
        <v>877</v>
      </c>
      <c r="K196" s="109" t="str">
        <f>VLOOKUP(Table1432[[#This Row],[NUTS III 2011]],Table1735[],2,FALSE)</f>
        <v>169</v>
      </c>
      <c r="L196" s="92" t="s">
        <v>110</v>
      </c>
      <c r="M196" s="109" t="str">
        <f>VLOOKUP(Table1432[[#This Row],[NUTS III 2013]],Table172537[],2,FALSE)</f>
        <v>16H</v>
      </c>
      <c r="N196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96" s="117">
        <v>0</v>
      </c>
      <c r="Q196" s="114">
        <v>0</v>
      </c>
    </row>
    <row r="197" spans="1:17" ht="18.75">
      <c r="A197" s="79" t="s">
        <v>237</v>
      </c>
      <c r="B197" s="14" t="s">
        <v>985</v>
      </c>
      <c r="C197" s="94" t="s">
        <v>657</v>
      </c>
      <c r="D197" s="92" t="s">
        <v>17</v>
      </c>
      <c r="E197" s="109" t="str">
        <f>VLOOKUP(Table1432[[#This Row],[NUTS I]],Table1533[],2,FALSE)</f>
        <v>1</v>
      </c>
      <c r="F197" s="116" t="s">
        <v>1</v>
      </c>
      <c r="G197" s="109" t="str">
        <f>VLOOKUP(Table1432[[#This Row],[NUTS II 2011]],Table1634[],2,FALSE)</f>
        <v>11</v>
      </c>
      <c r="H197" s="93" t="s">
        <v>1</v>
      </c>
      <c r="I197" s="109" t="str">
        <f>VLOOKUP(Table1432[[#This Row],[NUTS II 2013]],Table162436[],2,FALSE)</f>
        <v>11</v>
      </c>
      <c r="J197" s="116" t="s">
        <v>41</v>
      </c>
      <c r="K197" s="109" t="str">
        <f>VLOOKUP(Table1432[[#This Row],[NUTS III 2011]],Table1735[],2,FALSE)</f>
        <v>117</v>
      </c>
      <c r="L197" s="92" t="s">
        <v>41</v>
      </c>
      <c r="M197" s="109" t="str">
        <f>VLOOKUP(Table1432[[#This Row],[NUTS III 2013]],Table172537[],2,FALSE)</f>
        <v>11D</v>
      </c>
      <c r="N197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97" s="117">
        <v>0</v>
      </c>
      <c r="Q197" s="115">
        <v>0</v>
      </c>
    </row>
    <row r="198" spans="1:17" ht="18.75">
      <c r="A198" s="78" t="s">
        <v>238</v>
      </c>
      <c r="B198" s="14" t="s">
        <v>925</v>
      </c>
      <c r="C198" s="94" t="s">
        <v>594</v>
      </c>
      <c r="D198" s="92" t="s">
        <v>17</v>
      </c>
      <c r="E198" s="109" t="str">
        <f>VLOOKUP(Table1432[[#This Row],[NUTS I]],Table1533[],2,FALSE)</f>
        <v>1</v>
      </c>
      <c r="F198" s="116" t="s">
        <v>18</v>
      </c>
      <c r="G198" s="109" t="str">
        <f>VLOOKUP(Table1432[[#This Row],[NUTS II 2011]],Table1634[],2,FALSE)</f>
        <v>16</v>
      </c>
      <c r="H198" s="92" t="s">
        <v>18</v>
      </c>
      <c r="I198" s="109" t="str">
        <f>VLOOKUP(Table1432[[#This Row],[NUTS II 2013]],Table162436[],2,FALSE)</f>
        <v>16</v>
      </c>
      <c r="J198" s="116" t="s">
        <v>933</v>
      </c>
      <c r="K198" s="109" t="str">
        <f>VLOOKUP(Table1432[[#This Row],[NUTS III 2011]],Table1735[],2,FALSE)</f>
        <v>164</v>
      </c>
      <c r="L198" s="92" t="s">
        <v>69</v>
      </c>
      <c r="M198" s="109" t="str">
        <f>VLOOKUP(Table1432[[#This Row],[NUTS III 2013]],Table172537[],2,FALSE)</f>
        <v>16E</v>
      </c>
      <c r="N1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8" s="117">
        <v>0</v>
      </c>
      <c r="Q198" s="114">
        <v>0</v>
      </c>
    </row>
    <row r="199" spans="1:17" ht="18.75">
      <c r="A199" s="79" t="s">
        <v>239</v>
      </c>
      <c r="B199" s="14" t="s">
        <v>861</v>
      </c>
      <c r="C199" s="94" t="s">
        <v>625</v>
      </c>
      <c r="D199" s="92" t="s">
        <v>17</v>
      </c>
      <c r="E199" s="109" t="str">
        <f>VLOOKUP(Table1432[[#This Row],[NUTS I]],Table1533[],2,FALSE)</f>
        <v>1</v>
      </c>
      <c r="F199" s="116" t="s">
        <v>18</v>
      </c>
      <c r="G199" s="109" t="str">
        <f>VLOOKUP(Table1432[[#This Row],[NUTS II 2011]],Table1634[],2,FALSE)</f>
        <v>16</v>
      </c>
      <c r="H199" s="92" t="s">
        <v>18</v>
      </c>
      <c r="I199" s="109" t="str">
        <f>VLOOKUP(Table1432[[#This Row],[NUTS II 2013]],Table162436[],2,FALSE)</f>
        <v>16</v>
      </c>
      <c r="J199" s="116" t="s">
        <v>34</v>
      </c>
      <c r="K199" s="109" t="str">
        <f>VLOOKUP(Table1432[[#This Row],[NUTS III 2011]],Table1735[],2,FALSE)</f>
        <v>16B</v>
      </c>
      <c r="L199" s="93" t="s">
        <v>34</v>
      </c>
      <c r="M199" s="109" t="str">
        <f>VLOOKUP(Table1432[[#This Row],[NUTS III 2013]],Table172537[],2,FALSE)</f>
        <v>16B</v>
      </c>
      <c r="N19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4.42</v>
      </c>
      <c r="P199" s="117">
        <v>3</v>
      </c>
      <c r="Q199" s="115">
        <v>36</v>
      </c>
    </row>
    <row r="200" spans="1:17" ht="18.75">
      <c r="A200" s="78" t="s">
        <v>240</v>
      </c>
      <c r="B200" s="14" t="s">
        <v>992</v>
      </c>
      <c r="C200" s="94" t="s">
        <v>656</v>
      </c>
      <c r="D200" s="92" t="s">
        <v>17</v>
      </c>
      <c r="E200" s="109" t="str">
        <f>VLOOKUP(Table1432[[#This Row],[NUTS I]],Table1533[],2,FALSE)</f>
        <v>1</v>
      </c>
      <c r="F200" s="116" t="s">
        <v>1</v>
      </c>
      <c r="G200" s="109" t="str">
        <f>VLOOKUP(Table1432[[#This Row],[NUTS II 2011]],Table1634[],2,FALSE)</f>
        <v>11</v>
      </c>
      <c r="H200" s="93" t="s">
        <v>1</v>
      </c>
      <c r="I200" s="109" t="str">
        <f>VLOOKUP(Table1432[[#This Row],[NUTS II 2013]],Table162436[],2,FALSE)</f>
        <v>11</v>
      </c>
      <c r="J200" s="116" t="s">
        <v>41</v>
      </c>
      <c r="K200" s="109" t="str">
        <f>VLOOKUP(Table1432[[#This Row],[NUTS III 2011]],Table1735[],2,FALSE)</f>
        <v>117</v>
      </c>
      <c r="L200" s="92" t="s">
        <v>41</v>
      </c>
      <c r="M200" s="109" t="str">
        <f>VLOOKUP(Table1432[[#This Row],[NUTS III 2013]],Table172537[],2,FALSE)</f>
        <v>11D</v>
      </c>
      <c r="N2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</v>
      </c>
      <c r="P200" s="117">
        <v>0</v>
      </c>
      <c r="Q200" s="114">
        <v>0</v>
      </c>
    </row>
    <row r="201" spans="1:17" ht="18.75">
      <c r="A201" s="79" t="s">
        <v>241</v>
      </c>
      <c r="B201" s="14" t="s">
        <v>880</v>
      </c>
      <c r="C201" s="94" t="s">
        <v>531</v>
      </c>
      <c r="D201" s="92" t="s">
        <v>17</v>
      </c>
      <c r="E201" s="109" t="str">
        <f>VLOOKUP(Table1432[[#This Row],[NUTS I]],Table1533[],2,FALSE)</f>
        <v>1</v>
      </c>
      <c r="F201" s="116" t="s">
        <v>18</v>
      </c>
      <c r="G201" s="109" t="str">
        <f>VLOOKUP(Table1432[[#This Row],[NUTS II 2011]],Table1634[],2,FALSE)</f>
        <v>16</v>
      </c>
      <c r="H201" s="92" t="s">
        <v>18</v>
      </c>
      <c r="I201" s="109" t="str">
        <f>VLOOKUP(Table1432[[#This Row],[NUTS II 2013]],Table162436[],2,FALSE)</f>
        <v>16</v>
      </c>
      <c r="J201" s="116" t="s">
        <v>888</v>
      </c>
      <c r="K201" s="109" t="str">
        <f>VLOOKUP(Table1432[[#This Row],[NUTS III 2011]],Table1735[],2,FALSE)</f>
        <v>168</v>
      </c>
      <c r="L201" s="93" t="s">
        <v>47</v>
      </c>
      <c r="M201" s="109" t="str">
        <f>VLOOKUP(Table1432[[#This Row],[NUTS III 2013]],Table172537[],2,FALSE)</f>
        <v>16J</v>
      </c>
      <c r="N2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01" s="117">
        <v>0</v>
      </c>
      <c r="Q201" s="115">
        <v>0</v>
      </c>
    </row>
    <row r="202" spans="1:17" ht="18.75">
      <c r="A202" s="79" t="s">
        <v>242</v>
      </c>
      <c r="B202" s="14" t="s">
        <v>935</v>
      </c>
      <c r="C202" s="94" t="s">
        <v>581</v>
      </c>
      <c r="D202" s="92" t="s">
        <v>17</v>
      </c>
      <c r="E202" s="109" t="str">
        <f>VLOOKUP(Table1432[[#This Row],[NUTS I]],Table1533[],2,FALSE)</f>
        <v>1</v>
      </c>
      <c r="F202" s="116" t="s">
        <v>18</v>
      </c>
      <c r="G202" s="109" t="str">
        <f>VLOOKUP(Table1432[[#This Row],[NUTS II 2011]],Table1634[],2,FALSE)</f>
        <v>16</v>
      </c>
      <c r="H202" s="92" t="s">
        <v>18</v>
      </c>
      <c r="I202" s="109" t="str">
        <f>VLOOKUP(Table1432[[#This Row],[NUTS II 2013]],Table162436[],2,FALSE)</f>
        <v>16</v>
      </c>
      <c r="J202" s="116" t="s">
        <v>940</v>
      </c>
      <c r="K202" s="109" t="str">
        <f>VLOOKUP(Table1432[[#This Row],[NUTS III 2011]],Table1735[],2,FALSE)</f>
        <v>163</v>
      </c>
      <c r="L202" s="92" t="s">
        <v>55</v>
      </c>
      <c r="M202" s="109" t="str">
        <f>VLOOKUP(Table1432[[#This Row],[NUTS III 2013]],Table172537[],2,FALSE)</f>
        <v>16F</v>
      </c>
      <c r="N2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3.47</v>
      </c>
      <c r="P202" s="117">
        <v>14</v>
      </c>
      <c r="Q202" s="115">
        <v>15</v>
      </c>
    </row>
    <row r="203" spans="1:17" ht="18.75">
      <c r="A203" s="78" t="s">
        <v>243</v>
      </c>
      <c r="B203" s="14" t="s">
        <v>741</v>
      </c>
      <c r="C203" s="94" t="s">
        <v>414</v>
      </c>
      <c r="D203" s="93" t="s">
        <v>64</v>
      </c>
      <c r="E203" s="110" t="str">
        <f>VLOOKUP(Table1432[[#This Row],[NUTS I]],Table1533[],2,FALSE)</f>
        <v>2</v>
      </c>
      <c r="F203" s="116" t="s">
        <v>64</v>
      </c>
      <c r="G203" s="109" t="str">
        <f>VLOOKUP(Table1432[[#This Row],[NUTS II 2011]],Table1634[],2,FALSE)</f>
        <v>20</v>
      </c>
      <c r="H203" s="92" t="s">
        <v>64</v>
      </c>
      <c r="I203" s="109" t="str">
        <f>VLOOKUP(Table1432[[#This Row],[NUTS II 2013]],Table162436[],2,FALSE)</f>
        <v>20</v>
      </c>
      <c r="J203" s="116" t="s">
        <v>64</v>
      </c>
      <c r="K203" s="109" t="str">
        <f>VLOOKUP(Table1432[[#This Row],[NUTS III 2011]],Table1735[],2,FALSE)</f>
        <v>200</v>
      </c>
      <c r="L203" s="116" t="s">
        <v>64</v>
      </c>
      <c r="M203" s="109" t="str">
        <f>VLOOKUP(Table1432[[#This Row],[NUTS III 2013]],Table172537[],2,FALSE)</f>
        <v>200</v>
      </c>
      <c r="N20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4.88</v>
      </c>
      <c r="P203" s="117">
        <v>0</v>
      </c>
      <c r="Q203" s="114">
        <v>0</v>
      </c>
    </row>
    <row r="204" spans="1:17" ht="18.75">
      <c r="A204" s="78" t="s">
        <v>244</v>
      </c>
      <c r="B204" s="14" t="s">
        <v>721</v>
      </c>
      <c r="C204" s="94" t="s">
        <v>396</v>
      </c>
      <c r="D204" s="93" t="s">
        <v>99</v>
      </c>
      <c r="E204" s="110" t="str">
        <f>VLOOKUP(Table1432[[#This Row],[NUTS I]],Table1533[],2,FALSE)</f>
        <v>3</v>
      </c>
      <c r="F204" s="116" t="s">
        <v>99</v>
      </c>
      <c r="G204" s="109" t="str">
        <f>VLOOKUP(Table1432[[#This Row],[NUTS II 2011]],Table1634[],2,FALSE)</f>
        <v>30</v>
      </c>
      <c r="H204" s="92" t="s">
        <v>99</v>
      </c>
      <c r="I204" s="109" t="str">
        <f>VLOOKUP(Table1432[[#This Row],[NUTS II 2013]],Table162436[],2,FALSE)</f>
        <v>30</v>
      </c>
      <c r="J204" s="116" t="s">
        <v>99</v>
      </c>
      <c r="K204" s="109" t="str">
        <f>VLOOKUP(Table1432[[#This Row],[NUTS III 2011]],Table1735[],2,FALSE)</f>
        <v>300</v>
      </c>
      <c r="L204" s="116" t="s">
        <v>99</v>
      </c>
      <c r="M204" s="109" t="str">
        <f>VLOOKUP(Table1432[[#This Row],[NUTS III 2013]],Table172537[],2,FALSE)</f>
        <v>300</v>
      </c>
      <c r="N20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04" s="117">
        <v>2</v>
      </c>
      <c r="Q204" s="114">
        <v>4</v>
      </c>
    </row>
    <row r="205" spans="1:17" ht="18.75">
      <c r="A205" s="78" t="s">
        <v>245</v>
      </c>
      <c r="B205" s="14" t="s">
        <v>1049</v>
      </c>
      <c r="C205" s="94" t="s">
        <v>378</v>
      </c>
      <c r="D205" s="92" t="s">
        <v>17</v>
      </c>
      <c r="E205" s="109" t="str">
        <f>VLOOKUP(Table1432[[#This Row],[NUTS I]],Table1533[],2,FALSE)</f>
        <v>1</v>
      </c>
      <c r="F205" s="116" t="s">
        <v>1</v>
      </c>
      <c r="G205" s="109" t="str">
        <f>VLOOKUP(Table1432[[#This Row],[NUTS II 2011]],Table1634[],2,FALSE)</f>
        <v>11</v>
      </c>
      <c r="H205" s="93" t="s">
        <v>1</v>
      </c>
      <c r="I205" s="109" t="str">
        <f>VLOOKUP(Table1432[[#This Row],[NUTS II 2013]],Table162436[],2,FALSE)</f>
        <v>11</v>
      </c>
      <c r="J205" s="116" t="s">
        <v>1055</v>
      </c>
      <c r="K205" s="109" t="str">
        <f>VLOOKUP(Table1432[[#This Row],[NUTS III 2011]],Table1735[],2,FALSE)</f>
        <v>111</v>
      </c>
      <c r="L205" s="92" t="s">
        <v>67</v>
      </c>
      <c r="M205" s="109" t="str">
        <f>VLOOKUP(Table1432[[#This Row],[NUTS III 2013]],Table172537[],2,FALSE)</f>
        <v>111</v>
      </c>
      <c r="N20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205" s="117">
        <v>4</v>
      </c>
      <c r="Q205" s="114">
        <v>13</v>
      </c>
    </row>
    <row r="206" spans="1:17" ht="18.75">
      <c r="A206" s="79" t="s">
        <v>246</v>
      </c>
      <c r="B206" s="14" t="s">
        <v>1048</v>
      </c>
      <c r="C206" s="94" t="s">
        <v>379</v>
      </c>
      <c r="D206" s="92" t="s">
        <v>17</v>
      </c>
      <c r="E206" s="109" t="str">
        <f>VLOOKUP(Table1432[[#This Row],[NUTS I]],Table1533[],2,FALSE)</f>
        <v>1</v>
      </c>
      <c r="F206" s="116" t="s">
        <v>1</v>
      </c>
      <c r="G206" s="109" t="str">
        <f>VLOOKUP(Table1432[[#This Row],[NUTS II 2011]],Table1634[],2,FALSE)</f>
        <v>11</v>
      </c>
      <c r="H206" s="93" t="s">
        <v>1</v>
      </c>
      <c r="I206" s="109" t="str">
        <f>VLOOKUP(Table1432[[#This Row],[NUTS II 2013]],Table162436[],2,FALSE)</f>
        <v>11</v>
      </c>
      <c r="J206" s="116" t="s">
        <v>1055</v>
      </c>
      <c r="K206" s="109" t="str">
        <f>VLOOKUP(Table1432[[#This Row],[NUTS III 2011]],Table1735[],2,FALSE)</f>
        <v>111</v>
      </c>
      <c r="L206" s="92" t="s">
        <v>67</v>
      </c>
      <c r="M206" s="109" t="str">
        <f>VLOOKUP(Table1432[[#This Row],[NUTS III 2013]],Table172537[],2,FALSE)</f>
        <v>111</v>
      </c>
      <c r="N20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06" s="117">
        <v>0</v>
      </c>
      <c r="Q206" s="115">
        <v>0</v>
      </c>
    </row>
    <row r="207" spans="1:17" ht="18.75">
      <c r="A207" s="79" t="s">
        <v>247</v>
      </c>
      <c r="B207" s="14" t="s">
        <v>802</v>
      </c>
      <c r="C207" s="94" t="s">
        <v>462</v>
      </c>
      <c r="D207" s="92" t="s">
        <v>17</v>
      </c>
      <c r="E207" s="109" t="str">
        <f>VLOOKUP(Table1432[[#This Row],[NUTS I]],Table1533[],2,FALSE)</f>
        <v>1</v>
      </c>
      <c r="F207" s="116" t="s">
        <v>25</v>
      </c>
      <c r="G207" s="109" t="str">
        <f>VLOOKUP(Table1432[[#This Row],[NUTS II 2011]],Table1634[],2,FALSE)</f>
        <v>18</v>
      </c>
      <c r="H207" s="93" t="s">
        <v>25</v>
      </c>
      <c r="I207" s="109" t="str">
        <f>VLOOKUP(Table1432[[#This Row],[NUTS II 2013]],Table162436[],2,FALSE)</f>
        <v>18</v>
      </c>
      <c r="J207" s="116" t="s">
        <v>53</v>
      </c>
      <c r="K207" s="109" t="str">
        <f>VLOOKUP(Table1432[[#This Row],[NUTS III 2011]],Table1735[],2,FALSE)</f>
        <v>182</v>
      </c>
      <c r="L207" s="92" t="s">
        <v>53</v>
      </c>
      <c r="M207" s="109" t="str">
        <f>VLOOKUP(Table1432[[#This Row],[NUTS III 2013]],Table172537[],2,FALSE)</f>
        <v>186</v>
      </c>
      <c r="N20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3.29</v>
      </c>
      <c r="P207" s="117">
        <v>2</v>
      </c>
      <c r="Q207" s="115">
        <v>3</v>
      </c>
    </row>
    <row r="208" spans="1:17" ht="18.75">
      <c r="A208" s="78" t="s">
        <v>248</v>
      </c>
      <c r="B208" s="14" t="s">
        <v>801</v>
      </c>
      <c r="C208" s="94" t="s">
        <v>461</v>
      </c>
      <c r="D208" s="92" t="s">
        <v>17</v>
      </c>
      <c r="E208" s="109" t="str">
        <f>VLOOKUP(Table1432[[#This Row],[NUTS I]],Table1533[],2,FALSE)</f>
        <v>1</v>
      </c>
      <c r="F208" s="116" t="s">
        <v>25</v>
      </c>
      <c r="G208" s="109" t="str">
        <f>VLOOKUP(Table1432[[#This Row],[NUTS II 2011]],Table1634[],2,FALSE)</f>
        <v>18</v>
      </c>
      <c r="H208" s="93" t="s">
        <v>25</v>
      </c>
      <c r="I208" s="109" t="str">
        <f>VLOOKUP(Table1432[[#This Row],[NUTS II 2013]],Table162436[],2,FALSE)</f>
        <v>18</v>
      </c>
      <c r="J208" s="116" t="s">
        <v>53</v>
      </c>
      <c r="K208" s="109" t="str">
        <f>VLOOKUP(Table1432[[#This Row],[NUTS III 2011]],Table1735[],2,FALSE)</f>
        <v>182</v>
      </c>
      <c r="L208" s="92" t="s">
        <v>53</v>
      </c>
      <c r="M208" s="109" t="str">
        <f>VLOOKUP(Table1432[[#This Row],[NUTS III 2013]],Table172537[],2,FALSE)</f>
        <v>186</v>
      </c>
      <c r="N2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3.41</v>
      </c>
      <c r="P208" s="117">
        <v>1</v>
      </c>
      <c r="Q208" s="114">
        <v>3</v>
      </c>
    </row>
    <row r="209" spans="1:17" ht="18.75">
      <c r="A209" s="79" t="s">
        <v>249</v>
      </c>
      <c r="B209" s="14" t="s">
        <v>792</v>
      </c>
      <c r="C209" s="94" t="s">
        <v>450</v>
      </c>
      <c r="D209" s="92" t="s">
        <v>17</v>
      </c>
      <c r="E209" s="109" t="str">
        <f>VLOOKUP(Table1432[[#This Row],[NUTS I]],Table1533[],2,FALSE)</f>
        <v>1</v>
      </c>
      <c r="F209" s="116" t="s">
        <v>25</v>
      </c>
      <c r="G209" s="109" t="str">
        <f>VLOOKUP(Table1432[[#This Row],[NUTS II 2011]],Table1634[],2,FALSE)</f>
        <v>18</v>
      </c>
      <c r="H209" s="93" t="s">
        <v>25</v>
      </c>
      <c r="I209" s="109" t="str">
        <f>VLOOKUP(Table1432[[#This Row],[NUTS II 2013]],Table162436[],2,FALSE)</f>
        <v>18</v>
      </c>
      <c r="J209" s="116" t="s">
        <v>26</v>
      </c>
      <c r="K209" s="109" t="str">
        <f>VLOOKUP(Table1432[[#This Row],[NUTS III 2011]],Table1735[],2,FALSE)</f>
        <v>183</v>
      </c>
      <c r="L209" s="92" t="s">
        <v>26</v>
      </c>
      <c r="M209" s="109" t="str">
        <f>VLOOKUP(Table1432[[#This Row],[NUTS III 2013]],Table172537[],2,FALSE)</f>
        <v>187</v>
      </c>
      <c r="N20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09" s="117">
        <v>0</v>
      </c>
      <c r="Q209" s="115">
        <v>0</v>
      </c>
    </row>
    <row r="210" spans="1:17" ht="18.75">
      <c r="A210" s="79" t="s">
        <v>250</v>
      </c>
      <c r="B210" s="14" t="s">
        <v>750</v>
      </c>
      <c r="C210" s="94" t="s">
        <v>432</v>
      </c>
      <c r="D210" s="92" t="s">
        <v>17</v>
      </c>
      <c r="E210" s="109" t="str">
        <f>VLOOKUP(Table1432[[#This Row],[NUTS I]],Table1533[],2,FALSE)</f>
        <v>1</v>
      </c>
      <c r="F210" s="116" t="s">
        <v>29</v>
      </c>
      <c r="G210" s="109" t="str">
        <f>VLOOKUP(Table1432[[#This Row],[NUTS II 2011]],Table1634[],2,FALSE)</f>
        <v>15</v>
      </c>
      <c r="H210" s="93" t="s">
        <v>29</v>
      </c>
      <c r="I210" s="109" t="str">
        <f>VLOOKUP(Table1432[[#This Row],[NUTS II 2013]],Table162436[],2,FALSE)</f>
        <v>15</v>
      </c>
      <c r="J210" s="116" t="s">
        <v>29</v>
      </c>
      <c r="K210" s="109">
        <f>VLOOKUP(Table1432[[#This Row],[NUTS III 2011]],Table1735[],2,FALSE)</f>
        <v>150</v>
      </c>
      <c r="L210" s="92" t="s">
        <v>29</v>
      </c>
      <c r="M210" s="109">
        <f>VLOOKUP(Table1432[[#This Row],[NUTS III 2013]],Table172537[],2,FALSE)</f>
        <v>150</v>
      </c>
      <c r="N210" s="111">
        <f>IFERROR(VLOOKUP(Table1432[[#This Row],[CodINE Mun2013]],VRefAquis!B:H,2,FALSE),IFERROR(VLOOKUP(Table1432[[#This Row],[CodINE NUTIII 2013]],VRefAquis!B:H,2,FALSE),VLOOKUP(Table1432[[#This Row],[CodINE NUTII 2013]],VRefAquis!B:H,2,FALSE)))</f>
        <v>1899</v>
      </c>
      <c r="O2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10" s="117">
        <v>10</v>
      </c>
      <c r="Q210" s="115">
        <v>79</v>
      </c>
    </row>
    <row r="211" spans="1:17" ht="18.75">
      <c r="A211" s="79" t="s">
        <v>251</v>
      </c>
      <c r="B211" s="14" t="s">
        <v>1029</v>
      </c>
      <c r="C211" s="94" t="s">
        <v>695</v>
      </c>
      <c r="D211" s="92" t="s">
        <v>17</v>
      </c>
      <c r="E211" s="109" t="str">
        <f>VLOOKUP(Table1432[[#This Row],[NUTS I]],Table1533[],2,FALSE)</f>
        <v>1</v>
      </c>
      <c r="F211" s="116" t="s">
        <v>1</v>
      </c>
      <c r="G211" s="109" t="str">
        <f>VLOOKUP(Table1432[[#This Row],[NUTS II 2011]],Table1634[],2,FALSE)</f>
        <v>11</v>
      </c>
      <c r="H211" s="93" t="s">
        <v>1</v>
      </c>
      <c r="I211" s="109" t="str">
        <f>VLOOKUP(Table1432[[#This Row],[NUTS II 2013]],Table162436[],2,FALSE)</f>
        <v>11</v>
      </c>
      <c r="J211" s="116" t="s">
        <v>1035</v>
      </c>
      <c r="K211" s="109" t="str">
        <f>VLOOKUP(Table1432[[#This Row],[NUTS III 2011]],Table1735[],2,FALSE)</f>
        <v>114</v>
      </c>
      <c r="L211" s="93" t="s">
        <v>72</v>
      </c>
      <c r="M211" s="109" t="str">
        <f>VLOOKUP(Table1432[[#This Row],[NUTS III 2013]],Table172537[],2,FALSE)</f>
        <v>11A</v>
      </c>
      <c r="N211" s="111">
        <f>IFERROR(VLOOKUP(Table1432[[#This Row],[CodINE Mun2013]],VRefAquis!B:H,2,FALSE),IFERROR(VLOOKUP(Table1432[[#This Row],[CodINE NUTIII 2013]],VRefAquis!B:H,2,FALSE),VLOOKUP(Table1432[[#This Row],[CodINE NUTII 2013]],VRefAquis!B:H,2,FALSE)))</f>
        <v>2441</v>
      </c>
      <c r="O2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8.6999999999999993</v>
      </c>
      <c r="P211" s="117">
        <v>90</v>
      </c>
      <c r="Q211" s="115">
        <v>2094</v>
      </c>
    </row>
    <row r="212" spans="1:17" ht="18.75">
      <c r="A212" s="78" t="s">
        <v>252</v>
      </c>
      <c r="B212" s="14" t="s">
        <v>934</v>
      </c>
      <c r="C212" s="94" t="s">
        <v>580</v>
      </c>
      <c r="D212" s="92" t="s">
        <v>17</v>
      </c>
      <c r="E212" s="109" t="str">
        <f>VLOOKUP(Table1432[[#This Row],[NUTS I]],Table1533[],2,FALSE)</f>
        <v>1</v>
      </c>
      <c r="F212" s="116" t="s">
        <v>18</v>
      </c>
      <c r="G212" s="109" t="str">
        <f>VLOOKUP(Table1432[[#This Row],[NUTS II 2011]],Table1634[],2,FALSE)</f>
        <v>16</v>
      </c>
      <c r="H212" s="92" t="s">
        <v>18</v>
      </c>
      <c r="I212" s="109" t="str">
        <f>VLOOKUP(Table1432[[#This Row],[NUTS II 2013]],Table162436[],2,FALSE)</f>
        <v>16</v>
      </c>
      <c r="J212" s="116" t="s">
        <v>940</v>
      </c>
      <c r="K212" s="109" t="str">
        <f>VLOOKUP(Table1432[[#This Row],[NUTS III 2011]],Table1735[],2,FALSE)</f>
        <v>163</v>
      </c>
      <c r="L212" s="92" t="s">
        <v>55</v>
      </c>
      <c r="M212" s="109" t="str">
        <f>VLOOKUP(Table1432[[#This Row],[NUTS III 2013]],Table172537[],2,FALSE)</f>
        <v>16F</v>
      </c>
      <c r="N21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212" s="117">
        <v>0</v>
      </c>
      <c r="Q212" s="114">
        <v>0</v>
      </c>
    </row>
    <row r="213" spans="1:17" ht="18.75">
      <c r="A213" s="79" t="s">
        <v>253</v>
      </c>
      <c r="B213" s="14" t="s">
        <v>720</v>
      </c>
      <c r="C213" s="94" t="s">
        <v>395</v>
      </c>
      <c r="D213" s="93" t="s">
        <v>99</v>
      </c>
      <c r="E213" s="110" t="str">
        <f>VLOOKUP(Table1432[[#This Row],[NUTS I]],Table1533[],2,FALSE)</f>
        <v>3</v>
      </c>
      <c r="F213" s="116" t="s">
        <v>99</v>
      </c>
      <c r="G213" s="109" t="str">
        <f>VLOOKUP(Table1432[[#This Row],[NUTS II 2011]],Table1634[],2,FALSE)</f>
        <v>30</v>
      </c>
      <c r="H213" s="92" t="s">
        <v>99</v>
      </c>
      <c r="I213" s="109" t="str">
        <f>VLOOKUP(Table1432[[#This Row],[NUTS II 2013]],Table162436[],2,FALSE)</f>
        <v>30</v>
      </c>
      <c r="J213" s="116" t="s">
        <v>99</v>
      </c>
      <c r="K213" s="109" t="str">
        <f>VLOOKUP(Table1432[[#This Row],[NUTS III 2011]],Table1735[],2,FALSE)</f>
        <v>300</v>
      </c>
      <c r="L213" s="116" t="s">
        <v>99</v>
      </c>
      <c r="M213" s="109" t="str">
        <f>VLOOKUP(Table1432[[#This Row],[NUTS III 2013]],Table172537[],2,FALSE)</f>
        <v>300</v>
      </c>
      <c r="N213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3" s="117">
        <v>1</v>
      </c>
      <c r="Q213" s="115">
        <v>18</v>
      </c>
    </row>
    <row r="214" spans="1:17" ht="18.75">
      <c r="A214" s="79" t="s">
        <v>254</v>
      </c>
      <c r="B214" s="14" t="s">
        <v>715</v>
      </c>
      <c r="C214" s="94" t="s">
        <v>394</v>
      </c>
      <c r="D214" s="93" t="s">
        <v>99</v>
      </c>
      <c r="E214" s="110" t="str">
        <f>VLOOKUP(Table1432[[#This Row],[NUTS I]],Table1533[],2,FALSE)</f>
        <v>3</v>
      </c>
      <c r="F214" s="116" t="s">
        <v>99</v>
      </c>
      <c r="G214" s="109" t="str">
        <f>VLOOKUP(Table1432[[#This Row],[NUTS II 2011]],Table1634[],2,FALSE)</f>
        <v>30</v>
      </c>
      <c r="H214" s="92" t="s">
        <v>99</v>
      </c>
      <c r="I214" s="109" t="str">
        <f>VLOOKUP(Table1432[[#This Row],[NUTS II 2013]],Table162436[],2,FALSE)</f>
        <v>30</v>
      </c>
      <c r="J214" s="116" t="s">
        <v>99</v>
      </c>
      <c r="K214" s="109" t="str">
        <f>VLOOKUP(Table1432[[#This Row],[NUTS III 2011]],Table1735[],2,FALSE)</f>
        <v>300</v>
      </c>
      <c r="L214" s="116" t="s">
        <v>99</v>
      </c>
      <c r="M214" s="109" t="str">
        <f>VLOOKUP(Table1432[[#This Row],[NUTS III 2013]],Table172537[],2,FALSE)</f>
        <v>300</v>
      </c>
      <c r="N21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4" s="117">
        <v>0</v>
      </c>
      <c r="Q214" s="115">
        <v>0</v>
      </c>
    </row>
    <row r="215" spans="1:17" ht="18.75">
      <c r="A215" s="79" t="s">
        <v>255</v>
      </c>
      <c r="B215" s="14" t="s">
        <v>1041</v>
      </c>
      <c r="C215" s="94" t="s">
        <v>707</v>
      </c>
      <c r="D215" s="92" t="s">
        <v>17</v>
      </c>
      <c r="E215" s="109" t="str">
        <f>VLOOKUP(Table1432[[#This Row],[NUTS I]],Table1533[],2,FALSE)</f>
        <v>1</v>
      </c>
      <c r="F215" s="116" t="s">
        <v>1</v>
      </c>
      <c r="G215" s="109" t="str">
        <f>VLOOKUP(Table1432[[#This Row],[NUTS II 2011]],Table1634[],2,FALSE)</f>
        <v>11</v>
      </c>
      <c r="H215" s="93" t="s">
        <v>1</v>
      </c>
      <c r="I215" s="109" t="str">
        <f>VLOOKUP(Table1432[[#This Row],[NUTS II 2013]],Table162436[],2,FALSE)</f>
        <v>11</v>
      </c>
      <c r="J215" s="116" t="s">
        <v>94</v>
      </c>
      <c r="K215" s="109" t="str">
        <f>VLOOKUP(Table1432[[#This Row],[NUTS III 2011]],Table1735[],2,FALSE)</f>
        <v>113</v>
      </c>
      <c r="L215" s="92" t="s">
        <v>94</v>
      </c>
      <c r="M215" s="109" t="str">
        <f>VLOOKUP(Table1432[[#This Row],[NUTS III 2013]],Table172537[],2,FALSE)</f>
        <v>119</v>
      </c>
      <c r="N2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215" s="117">
        <v>0</v>
      </c>
      <c r="Q215" s="115">
        <v>0</v>
      </c>
    </row>
    <row r="216" spans="1:17" ht="18.75">
      <c r="A216" s="78" t="s">
        <v>256</v>
      </c>
      <c r="B216" s="14" t="s">
        <v>1028</v>
      </c>
      <c r="C216" s="94" t="s">
        <v>694</v>
      </c>
      <c r="D216" s="92" t="s">
        <v>17</v>
      </c>
      <c r="E216" s="109" t="str">
        <f>VLOOKUP(Table1432[[#This Row],[NUTS I]],Table1533[],2,FALSE)</f>
        <v>1</v>
      </c>
      <c r="F216" s="116" t="s">
        <v>1</v>
      </c>
      <c r="G216" s="109" t="str">
        <f>VLOOKUP(Table1432[[#This Row],[NUTS II 2011]],Table1634[],2,FALSE)</f>
        <v>11</v>
      </c>
      <c r="H216" s="93" t="s">
        <v>1</v>
      </c>
      <c r="I216" s="109" t="str">
        <f>VLOOKUP(Table1432[[#This Row],[NUTS II 2013]],Table162436[],2,FALSE)</f>
        <v>11</v>
      </c>
      <c r="J216" s="116" t="s">
        <v>1035</v>
      </c>
      <c r="K216" s="109" t="str">
        <f>VLOOKUP(Table1432[[#This Row],[NUTS III 2011]],Table1735[],2,FALSE)</f>
        <v>114</v>
      </c>
      <c r="L216" s="93" t="s">
        <v>72</v>
      </c>
      <c r="M216" s="109" t="str">
        <f>VLOOKUP(Table1432[[#This Row],[NUTS III 2013]],Table172537[],2,FALSE)</f>
        <v>11A</v>
      </c>
      <c r="N216" s="111">
        <f>IFERROR(VLOOKUP(Table1432[[#This Row],[CodINE Mun2013]],VRefAquis!B:H,2,FALSE),IFERROR(VLOOKUP(Table1432[[#This Row],[CodINE NUTIII 2013]],VRefAquis!B:H,2,FALSE),VLOOKUP(Table1432[[#This Row],[CodINE NUTII 2013]],VRefAquis!B:H,2,FALSE)))</f>
        <v>1383</v>
      </c>
      <c r="O2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5.41</v>
      </c>
      <c r="P216" s="117">
        <v>3</v>
      </c>
      <c r="Q216" s="114">
        <v>11</v>
      </c>
    </row>
    <row r="217" spans="1:17" ht="18.75">
      <c r="A217" s="79" t="s">
        <v>257</v>
      </c>
      <c r="B217" s="14" t="s">
        <v>740</v>
      </c>
      <c r="C217" s="94" t="s">
        <v>413</v>
      </c>
      <c r="D217" s="93" t="s">
        <v>64</v>
      </c>
      <c r="E217" s="110" t="str">
        <f>VLOOKUP(Table1432[[#This Row],[NUTS I]],Table1533[],2,FALSE)</f>
        <v>2</v>
      </c>
      <c r="F217" s="116" t="s">
        <v>64</v>
      </c>
      <c r="G217" s="109" t="str">
        <f>VLOOKUP(Table1432[[#This Row],[NUTS II 2011]],Table1634[],2,FALSE)</f>
        <v>20</v>
      </c>
      <c r="H217" s="92" t="s">
        <v>64</v>
      </c>
      <c r="I217" s="109" t="str">
        <f>VLOOKUP(Table1432[[#This Row],[NUTS II 2013]],Table162436[],2,FALSE)</f>
        <v>20</v>
      </c>
      <c r="J217" s="116" t="s">
        <v>64</v>
      </c>
      <c r="K217" s="109" t="str">
        <f>VLOOKUP(Table1432[[#This Row],[NUTS III 2011]],Table1735[],2,FALSE)</f>
        <v>200</v>
      </c>
      <c r="L217" s="116" t="s">
        <v>64</v>
      </c>
      <c r="M217" s="109" t="str">
        <f>VLOOKUP(Table1432[[#This Row],[NUTS III 2013]],Table172537[],2,FALSE)</f>
        <v>200</v>
      </c>
      <c r="N217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17" s="117">
        <v>0</v>
      </c>
      <c r="Q217" s="115">
        <v>0</v>
      </c>
    </row>
    <row r="218" spans="1:17" ht="18.75">
      <c r="A218" s="79" t="s">
        <v>258</v>
      </c>
      <c r="B218" s="14" t="s">
        <v>897</v>
      </c>
      <c r="C218" s="94" t="s">
        <v>559</v>
      </c>
      <c r="D218" s="92" t="s">
        <v>17</v>
      </c>
      <c r="E218" s="109" t="str">
        <f>VLOOKUP(Table1432[[#This Row],[NUTS I]],Table1533[],2,FALSE)</f>
        <v>1</v>
      </c>
      <c r="F218" s="116" t="s">
        <v>18</v>
      </c>
      <c r="G218" s="109" t="str">
        <f>VLOOKUP(Table1432[[#This Row],[NUTS II 2011]],Table1634[],2,FALSE)</f>
        <v>16</v>
      </c>
      <c r="H218" s="92" t="s">
        <v>18</v>
      </c>
      <c r="I218" s="109" t="str">
        <f>VLOOKUP(Table1432[[#This Row],[NUTS II 2013]],Table162436[],2,FALSE)</f>
        <v>16</v>
      </c>
      <c r="J218" s="116" t="s">
        <v>900</v>
      </c>
      <c r="K218" s="109" t="str">
        <f>VLOOKUP(Table1432[[#This Row],[NUTS III 2011]],Table1735[],2,FALSE)</f>
        <v>166</v>
      </c>
      <c r="L218" s="92" t="s">
        <v>110</v>
      </c>
      <c r="M218" s="109" t="str">
        <f>VLOOKUP(Table1432[[#This Row],[NUTS III 2013]],Table172537[],2,FALSE)</f>
        <v>16H</v>
      </c>
      <c r="N21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2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218" s="117">
        <v>0</v>
      </c>
      <c r="Q218" s="115">
        <v>0</v>
      </c>
    </row>
    <row r="219" spans="1:17" ht="18.75">
      <c r="A219" s="78" t="s">
        <v>259</v>
      </c>
      <c r="B219" s="14" t="s">
        <v>791</v>
      </c>
      <c r="C219" s="94" t="s">
        <v>449</v>
      </c>
      <c r="D219" s="92" t="s">
        <v>17</v>
      </c>
      <c r="E219" s="109" t="str">
        <f>VLOOKUP(Table1432[[#This Row],[NUTS I]],Table1533[],2,FALSE)</f>
        <v>1</v>
      </c>
      <c r="F219" s="116" t="s">
        <v>25</v>
      </c>
      <c r="G219" s="109" t="str">
        <f>VLOOKUP(Table1432[[#This Row],[NUTS II 2011]],Table1634[],2,FALSE)</f>
        <v>18</v>
      </c>
      <c r="H219" s="93" t="s">
        <v>25</v>
      </c>
      <c r="I219" s="109" t="str">
        <f>VLOOKUP(Table1432[[#This Row],[NUTS II 2013]],Table162436[],2,FALSE)</f>
        <v>18</v>
      </c>
      <c r="J219" s="116" t="s">
        <v>26</v>
      </c>
      <c r="K219" s="109" t="str">
        <f>VLOOKUP(Table1432[[#This Row],[NUTS III 2011]],Table1735[],2,FALSE)</f>
        <v>183</v>
      </c>
      <c r="L219" s="92" t="s">
        <v>26</v>
      </c>
      <c r="M219" s="109" t="str">
        <f>VLOOKUP(Table1432[[#This Row],[NUTS III 2013]],Table172537[],2,FALSE)</f>
        <v>187</v>
      </c>
      <c r="N21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19" s="117">
        <v>2</v>
      </c>
      <c r="Q219" s="114">
        <v>14</v>
      </c>
    </row>
    <row r="220" spans="1:17" ht="31.5">
      <c r="A220" s="79" t="s">
        <v>260</v>
      </c>
      <c r="B220" s="14" t="s">
        <v>790</v>
      </c>
      <c r="C220" s="94" t="s">
        <v>448</v>
      </c>
      <c r="D220" s="92" t="s">
        <v>17</v>
      </c>
      <c r="E220" s="109" t="str">
        <f>VLOOKUP(Table1432[[#This Row],[NUTS I]],Table1533[],2,FALSE)</f>
        <v>1</v>
      </c>
      <c r="F220" s="116" t="s">
        <v>25</v>
      </c>
      <c r="G220" s="109" t="str">
        <f>VLOOKUP(Table1432[[#This Row],[NUTS II 2011]],Table1634[],2,FALSE)</f>
        <v>18</v>
      </c>
      <c r="H220" s="93" t="s">
        <v>25</v>
      </c>
      <c r="I220" s="109" t="str">
        <f>VLOOKUP(Table1432[[#This Row],[NUTS II 2013]],Table162436[],2,FALSE)</f>
        <v>18</v>
      </c>
      <c r="J220" s="116" t="s">
        <v>26</v>
      </c>
      <c r="K220" s="109" t="str">
        <f>VLOOKUP(Table1432[[#This Row],[NUTS III 2011]],Table1735[],2,FALSE)</f>
        <v>183</v>
      </c>
      <c r="L220" s="92" t="s">
        <v>26</v>
      </c>
      <c r="M220" s="109" t="str">
        <f>VLOOKUP(Table1432[[#This Row],[NUTS III 2013]],Table172537[],2,FALSE)</f>
        <v>187</v>
      </c>
      <c r="N22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220" s="117">
        <v>5</v>
      </c>
      <c r="Q220" s="115">
        <v>40</v>
      </c>
    </row>
    <row r="221" spans="1:17" ht="18.75">
      <c r="A221" s="79" t="s">
        <v>261</v>
      </c>
      <c r="B221" s="14" t="s">
        <v>1008</v>
      </c>
      <c r="C221" s="94" t="s">
        <v>667</v>
      </c>
      <c r="D221" s="92" t="s">
        <v>17</v>
      </c>
      <c r="E221" s="109" t="str">
        <f>VLOOKUP(Table1432[[#This Row],[NUTS I]],Table1533[],2,FALSE)</f>
        <v>1</v>
      </c>
      <c r="F221" s="116" t="s">
        <v>1</v>
      </c>
      <c r="G221" s="109" t="str">
        <f>VLOOKUP(Table1432[[#This Row],[NUTS II 2011]],Table1634[],2,FALSE)</f>
        <v>11</v>
      </c>
      <c r="H221" s="93" t="s">
        <v>1</v>
      </c>
      <c r="I221" s="109" t="str">
        <f>VLOOKUP(Table1432[[#This Row],[NUTS II 2013]],Table162436[],2,FALSE)</f>
        <v>11</v>
      </c>
      <c r="J221" s="116" t="s">
        <v>1024</v>
      </c>
      <c r="K221" s="109" t="str">
        <f>VLOOKUP(Table1432[[#This Row],[NUTS III 2011]],Table1735[],2,FALSE)</f>
        <v>115</v>
      </c>
      <c r="L221" s="92" t="s">
        <v>59</v>
      </c>
      <c r="M221" s="109" t="str">
        <f>VLOOKUP(Table1432[[#This Row],[NUTS III 2013]],Table172537[],2,FALSE)</f>
        <v>11C</v>
      </c>
      <c r="N22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221" s="117">
        <v>2</v>
      </c>
      <c r="Q221" s="114">
        <v>2</v>
      </c>
    </row>
    <row r="222" spans="1:17" ht="18.75">
      <c r="A222" s="78" t="s">
        <v>262</v>
      </c>
      <c r="B222" s="14" t="s">
        <v>719</v>
      </c>
      <c r="C222" s="94" t="s">
        <v>393</v>
      </c>
      <c r="D222" s="93" t="s">
        <v>99</v>
      </c>
      <c r="E222" s="110" t="str">
        <f>VLOOKUP(Table1432[[#This Row],[NUTS I]],Table1533[],2,FALSE)</f>
        <v>3</v>
      </c>
      <c r="F222" s="116" t="s">
        <v>99</v>
      </c>
      <c r="G222" s="109" t="str">
        <f>VLOOKUP(Table1432[[#This Row],[NUTS II 2011]],Table1634[],2,FALSE)</f>
        <v>30</v>
      </c>
      <c r="H222" s="92" t="s">
        <v>99</v>
      </c>
      <c r="I222" s="109" t="str">
        <f>VLOOKUP(Table1432[[#This Row],[NUTS II 2013]],Table162436[],2,FALSE)</f>
        <v>30</v>
      </c>
      <c r="J222" s="116" t="s">
        <v>99</v>
      </c>
      <c r="K222" s="109" t="str">
        <f>VLOOKUP(Table1432[[#This Row],[NUTS III 2011]],Table1735[],2,FALSE)</f>
        <v>300</v>
      </c>
      <c r="L222" s="116" t="s">
        <v>99</v>
      </c>
      <c r="M222" s="109" t="str">
        <f>VLOOKUP(Table1432[[#This Row],[NUTS III 2013]],Table172537[],2,FALSE)</f>
        <v>300</v>
      </c>
      <c r="N222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4.28</v>
      </c>
      <c r="P222" s="117">
        <v>0</v>
      </c>
      <c r="Q222" s="114">
        <v>0</v>
      </c>
    </row>
    <row r="223" spans="1:17" ht="18.75">
      <c r="A223" s="79" t="s">
        <v>263</v>
      </c>
      <c r="B223" s="14" t="s">
        <v>1010</v>
      </c>
      <c r="C223" s="94" t="s">
        <v>681</v>
      </c>
      <c r="D223" s="92" t="s">
        <v>17</v>
      </c>
      <c r="E223" s="109" t="str">
        <f>VLOOKUP(Table1432[[#This Row],[NUTS I]],Table1533[],2,FALSE)</f>
        <v>1</v>
      </c>
      <c r="F223" s="116" t="s">
        <v>1</v>
      </c>
      <c r="G223" s="109" t="str">
        <f>VLOOKUP(Table1432[[#This Row],[NUTS II 2011]],Table1634[],2,FALSE)</f>
        <v>11</v>
      </c>
      <c r="H223" s="93" t="s">
        <v>1</v>
      </c>
      <c r="I223" s="109" t="str">
        <f>VLOOKUP(Table1432[[#This Row],[NUTS II 2013]],Table162436[],2,FALSE)</f>
        <v>11</v>
      </c>
      <c r="J223" s="116" t="s">
        <v>1024</v>
      </c>
      <c r="K223" s="109" t="str">
        <f>VLOOKUP(Table1432[[#This Row],[NUTS III 2011]],Table1735[],2,FALSE)</f>
        <v>115</v>
      </c>
      <c r="L223" s="93" t="s">
        <v>90</v>
      </c>
      <c r="M223" s="109" t="str">
        <f>VLOOKUP(Table1432[[#This Row],[NUTS III 2013]],Table172537[],2,FALSE)</f>
        <v>11B</v>
      </c>
      <c r="N223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23" s="117">
        <v>6</v>
      </c>
      <c r="Q223" s="115">
        <v>6</v>
      </c>
    </row>
    <row r="224" spans="1:17" ht="18.75">
      <c r="A224" s="78" t="s">
        <v>264</v>
      </c>
      <c r="B224" s="14" t="s">
        <v>739</v>
      </c>
      <c r="C224" s="94" t="s">
        <v>412</v>
      </c>
      <c r="D224" s="93" t="s">
        <v>64</v>
      </c>
      <c r="E224" s="110" t="str">
        <f>VLOOKUP(Table1432[[#This Row],[NUTS I]],Table1533[],2,FALSE)</f>
        <v>2</v>
      </c>
      <c r="F224" s="116" t="s">
        <v>64</v>
      </c>
      <c r="G224" s="109" t="str">
        <f>VLOOKUP(Table1432[[#This Row],[NUTS II 2011]],Table1634[],2,FALSE)</f>
        <v>20</v>
      </c>
      <c r="H224" s="92" t="s">
        <v>64</v>
      </c>
      <c r="I224" s="109" t="str">
        <f>VLOOKUP(Table1432[[#This Row],[NUTS II 2013]],Table162436[],2,FALSE)</f>
        <v>20</v>
      </c>
      <c r="J224" s="116" t="s">
        <v>64</v>
      </c>
      <c r="K224" s="109" t="str">
        <f>VLOOKUP(Table1432[[#This Row],[NUTS III 2011]],Table1735[],2,FALSE)</f>
        <v>200</v>
      </c>
      <c r="L224" s="116" t="s">
        <v>64</v>
      </c>
      <c r="M224" s="109" t="str">
        <f>VLOOKUP(Table1432[[#This Row],[NUTS III 2013]],Table172537[],2,FALSE)</f>
        <v>200</v>
      </c>
      <c r="N22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24" s="117">
        <v>6</v>
      </c>
      <c r="Q224" s="114">
        <v>7</v>
      </c>
    </row>
    <row r="225" spans="1:17" ht="18.75">
      <c r="A225" s="79" t="s">
        <v>265</v>
      </c>
      <c r="B225" s="14" t="s">
        <v>763</v>
      </c>
      <c r="C225" s="94" t="s">
        <v>478</v>
      </c>
      <c r="D225" s="92" t="s">
        <v>17</v>
      </c>
      <c r="E225" s="109" t="str">
        <f>VLOOKUP(Table1432[[#This Row],[NUTS I]],Table1533[],2,FALSE)</f>
        <v>1</v>
      </c>
      <c r="F225" s="116" t="s">
        <v>25</v>
      </c>
      <c r="G225" s="109" t="str">
        <f>VLOOKUP(Table1432[[#This Row],[NUTS II 2011]],Table1634[],2,FALSE)</f>
        <v>18</v>
      </c>
      <c r="H225" s="93" t="s">
        <v>25</v>
      </c>
      <c r="I225" s="109" t="str">
        <f>VLOOKUP(Table1432[[#This Row],[NUTS II 2013]],Table162436[],2,FALSE)</f>
        <v>18</v>
      </c>
      <c r="J225" s="116" t="s">
        <v>49</v>
      </c>
      <c r="K225" s="109" t="str">
        <f>VLOOKUP(Table1432[[#This Row],[NUTS III 2011]],Table1735[],2,FALSE)</f>
        <v>185</v>
      </c>
      <c r="L225" s="92" t="s">
        <v>49</v>
      </c>
      <c r="M225" s="109" t="str">
        <f>VLOOKUP(Table1432[[#This Row],[NUTS III 2013]],Table172537[],2,FALSE)</f>
        <v>185</v>
      </c>
      <c r="N225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3.11</v>
      </c>
      <c r="P225" s="117">
        <v>15</v>
      </c>
      <c r="Q225" s="115">
        <v>17</v>
      </c>
    </row>
    <row r="226" spans="1:17" ht="18.75">
      <c r="A226" s="79" t="s">
        <v>266</v>
      </c>
      <c r="B226" s="14" t="s">
        <v>991</v>
      </c>
      <c r="C226" s="94" t="s">
        <v>655</v>
      </c>
      <c r="D226" s="92" t="s">
        <v>17</v>
      </c>
      <c r="E226" s="109" t="str">
        <f>VLOOKUP(Table1432[[#This Row],[NUTS I]],Table1533[],2,FALSE)</f>
        <v>1</v>
      </c>
      <c r="F226" s="116" t="s">
        <v>1</v>
      </c>
      <c r="G226" s="109" t="str">
        <f>VLOOKUP(Table1432[[#This Row],[NUTS II 2011]],Table1634[],2,FALSE)</f>
        <v>11</v>
      </c>
      <c r="H226" s="93" t="s">
        <v>1</v>
      </c>
      <c r="I226" s="109" t="str">
        <f>VLOOKUP(Table1432[[#This Row],[NUTS II 2013]],Table162436[],2,FALSE)</f>
        <v>11</v>
      </c>
      <c r="J226" s="116" t="s">
        <v>41</v>
      </c>
      <c r="K226" s="109" t="str">
        <f>VLOOKUP(Table1432[[#This Row],[NUTS III 2011]],Table1735[],2,FALSE)</f>
        <v>117</v>
      </c>
      <c r="L226" s="92" t="s">
        <v>41</v>
      </c>
      <c r="M226" s="109" t="str">
        <f>VLOOKUP(Table1432[[#This Row],[NUTS III 2013]],Table172537[],2,FALSE)</f>
        <v>11D</v>
      </c>
      <c r="N226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26" s="117">
        <v>1</v>
      </c>
      <c r="Q226" s="115">
        <v>2</v>
      </c>
    </row>
    <row r="227" spans="1:17" ht="18.75">
      <c r="A227" s="78" t="s">
        <v>267</v>
      </c>
      <c r="B227" s="14" t="s">
        <v>879</v>
      </c>
      <c r="C227" s="94" t="s">
        <v>530</v>
      </c>
      <c r="D227" s="92" t="s">
        <v>17</v>
      </c>
      <c r="E227" s="109" t="str">
        <f>VLOOKUP(Table1432[[#This Row],[NUTS I]],Table1533[],2,FALSE)</f>
        <v>1</v>
      </c>
      <c r="F227" s="116" t="s">
        <v>18</v>
      </c>
      <c r="G227" s="109" t="str">
        <f>VLOOKUP(Table1432[[#This Row],[NUTS II 2011]],Table1634[],2,FALSE)</f>
        <v>16</v>
      </c>
      <c r="H227" s="92" t="s">
        <v>18</v>
      </c>
      <c r="I227" s="109" t="str">
        <f>VLOOKUP(Table1432[[#This Row],[NUTS II 2013]],Table162436[],2,FALSE)</f>
        <v>16</v>
      </c>
      <c r="J227" s="116" t="s">
        <v>888</v>
      </c>
      <c r="K227" s="109" t="str">
        <f>VLOOKUP(Table1432[[#This Row],[NUTS III 2011]],Table1735[],2,FALSE)</f>
        <v>168</v>
      </c>
      <c r="L227" s="93" t="s">
        <v>47</v>
      </c>
      <c r="M227" s="109" t="str">
        <f>VLOOKUP(Table1432[[#This Row],[NUTS III 2013]],Table172537[],2,FALSE)</f>
        <v>16J</v>
      </c>
      <c r="N22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27" s="117">
        <v>3</v>
      </c>
      <c r="Q227" s="114">
        <v>99</v>
      </c>
    </row>
    <row r="228" spans="1:17" ht="31.5">
      <c r="A228" s="78" t="s">
        <v>268</v>
      </c>
      <c r="B228" s="14" t="s">
        <v>762</v>
      </c>
      <c r="C228" s="94" t="s">
        <v>477</v>
      </c>
      <c r="D228" s="92" t="s">
        <v>17</v>
      </c>
      <c r="E228" s="109" t="str">
        <f>VLOOKUP(Table1432[[#This Row],[NUTS I]],Table1533[],2,FALSE)</f>
        <v>1</v>
      </c>
      <c r="F228" s="116" t="s">
        <v>25</v>
      </c>
      <c r="G228" s="109" t="str">
        <f>VLOOKUP(Table1432[[#This Row],[NUTS II 2011]],Table1634[],2,FALSE)</f>
        <v>18</v>
      </c>
      <c r="H228" s="93" t="s">
        <v>25</v>
      </c>
      <c r="I228" s="109" t="str">
        <f>VLOOKUP(Table1432[[#This Row],[NUTS II 2013]],Table162436[],2,FALSE)</f>
        <v>18</v>
      </c>
      <c r="J228" s="116" t="s">
        <v>49</v>
      </c>
      <c r="K228" s="109" t="str">
        <f>VLOOKUP(Table1432[[#This Row],[NUTS III 2011]],Table1735[],2,FALSE)</f>
        <v>185</v>
      </c>
      <c r="L228" s="92" t="s">
        <v>49</v>
      </c>
      <c r="M228" s="109" t="str">
        <f>VLOOKUP(Table1432[[#This Row],[NUTS III 2013]],Table172537[],2,FALSE)</f>
        <v>185</v>
      </c>
      <c r="N228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3.91</v>
      </c>
      <c r="P228" s="117">
        <v>6</v>
      </c>
      <c r="Q228" s="114">
        <v>22</v>
      </c>
    </row>
    <row r="229" spans="1:17" ht="18.75">
      <c r="A229" s="79" t="s">
        <v>269</v>
      </c>
      <c r="B229" s="14" t="s">
        <v>907</v>
      </c>
      <c r="C229" s="94" t="s">
        <v>571</v>
      </c>
      <c r="D229" s="92" t="s">
        <v>17</v>
      </c>
      <c r="E229" s="109" t="str">
        <f>VLOOKUP(Table1432[[#This Row],[NUTS I]],Table1533[],2,FALSE)</f>
        <v>1</v>
      </c>
      <c r="F229" s="116" t="s">
        <v>18</v>
      </c>
      <c r="G229" s="109" t="str">
        <f>VLOOKUP(Table1432[[#This Row],[NUTS II 2011]],Table1634[],2,FALSE)</f>
        <v>16</v>
      </c>
      <c r="H229" s="92" t="s">
        <v>18</v>
      </c>
      <c r="I229" s="109" t="str">
        <f>VLOOKUP(Table1432[[#This Row],[NUTS II 2013]],Table162436[],2,FALSE)</f>
        <v>16</v>
      </c>
      <c r="J229" s="116" t="s">
        <v>917</v>
      </c>
      <c r="K229" s="109" t="str">
        <f>VLOOKUP(Table1432[[#This Row],[NUTS III 2011]],Table1735[],2,FALSE)</f>
        <v>165</v>
      </c>
      <c r="L229" s="93" t="s">
        <v>23</v>
      </c>
      <c r="M229" s="109" t="str">
        <f>VLOOKUP(Table1432[[#This Row],[NUTS III 2013]],Table172537[],2,FALSE)</f>
        <v>16G</v>
      </c>
      <c r="N22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</v>
      </c>
      <c r="P229" s="117">
        <v>1</v>
      </c>
      <c r="Q229" s="115">
        <v>8</v>
      </c>
    </row>
    <row r="230" spans="1:17" ht="18.75">
      <c r="A230" s="79" t="s">
        <v>270</v>
      </c>
      <c r="B230" s="14" t="s">
        <v>718</v>
      </c>
      <c r="C230" s="94" t="s">
        <v>392</v>
      </c>
      <c r="D230" s="93" t="s">
        <v>99</v>
      </c>
      <c r="E230" s="110" t="str">
        <f>VLOOKUP(Table1432[[#This Row],[NUTS I]],Table1533[],2,FALSE)</f>
        <v>3</v>
      </c>
      <c r="F230" s="116" t="s">
        <v>99</v>
      </c>
      <c r="G230" s="109" t="str">
        <f>VLOOKUP(Table1432[[#This Row],[NUTS II 2011]],Table1634[],2,FALSE)</f>
        <v>30</v>
      </c>
      <c r="H230" s="92" t="s">
        <v>99</v>
      </c>
      <c r="I230" s="109" t="str">
        <f>VLOOKUP(Table1432[[#This Row],[NUTS II 2013]],Table162436[],2,FALSE)</f>
        <v>30</v>
      </c>
      <c r="J230" s="116" t="s">
        <v>99</v>
      </c>
      <c r="K230" s="109" t="str">
        <f>VLOOKUP(Table1432[[#This Row],[NUTS III 2011]],Table1735[],2,FALSE)</f>
        <v>300</v>
      </c>
      <c r="L230" s="116" t="s">
        <v>99</v>
      </c>
      <c r="M230" s="109" t="str">
        <f>VLOOKUP(Table1432[[#This Row],[NUTS III 2013]],Table172537[],2,FALSE)</f>
        <v>300</v>
      </c>
      <c r="N23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230" s="117">
        <v>0</v>
      </c>
      <c r="Q230" s="115">
        <v>0</v>
      </c>
    </row>
    <row r="231" spans="1:17" ht="31.5">
      <c r="A231" s="78" t="s">
        <v>271</v>
      </c>
      <c r="B231" s="14" t="s">
        <v>735</v>
      </c>
      <c r="C231" s="94" t="s">
        <v>411</v>
      </c>
      <c r="D231" s="93" t="s">
        <v>64</v>
      </c>
      <c r="E231" s="110" t="str">
        <f>VLOOKUP(Table1432[[#This Row],[NUTS I]],Table1533[],2,FALSE)</f>
        <v>2</v>
      </c>
      <c r="F231" s="116" t="s">
        <v>64</v>
      </c>
      <c r="G231" s="109" t="str">
        <f>VLOOKUP(Table1432[[#This Row],[NUTS II 2011]],Table1634[],2,FALSE)</f>
        <v>20</v>
      </c>
      <c r="H231" s="92" t="s">
        <v>64</v>
      </c>
      <c r="I231" s="109" t="str">
        <f>VLOOKUP(Table1432[[#This Row],[NUTS II 2013]],Table162436[],2,FALSE)</f>
        <v>20</v>
      </c>
      <c r="J231" s="116" t="s">
        <v>64</v>
      </c>
      <c r="K231" s="109" t="str">
        <f>VLOOKUP(Table1432[[#This Row],[NUTS III 2011]],Table1735[],2,FALSE)</f>
        <v>200</v>
      </c>
      <c r="L231" s="116" t="s">
        <v>64</v>
      </c>
      <c r="M231" s="109" t="str">
        <f>VLOOKUP(Table1432[[#This Row],[NUTS III 2013]],Table172537[],2,FALSE)</f>
        <v>200</v>
      </c>
      <c r="N23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1" s="117">
        <v>5</v>
      </c>
      <c r="Q231" s="114">
        <v>5</v>
      </c>
    </row>
    <row r="232" spans="1:17" ht="31.5">
      <c r="A232" s="78" t="s">
        <v>272</v>
      </c>
      <c r="B232" s="14" t="s">
        <v>727</v>
      </c>
      <c r="C232" s="94" t="s">
        <v>410</v>
      </c>
      <c r="D232" s="93" t="s">
        <v>64</v>
      </c>
      <c r="E232" s="110" t="str">
        <f>VLOOKUP(Table1432[[#This Row],[NUTS I]],Table1533[],2,FALSE)</f>
        <v>2</v>
      </c>
      <c r="F232" s="116" t="s">
        <v>64</v>
      </c>
      <c r="G232" s="109" t="str">
        <f>VLOOKUP(Table1432[[#This Row],[NUTS II 2011]],Table1634[],2,FALSE)</f>
        <v>20</v>
      </c>
      <c r="H232" s="92" t="s">
        <v>64</v>
      </c>
      <c r="I232" s="109" t="str">
        <f>VLOOKUP(Table1432[[#This Row],[NUTS II 2013]],Table162436[],2,FALSE)</f>
        <v>20</v>
      </c>
      <c r="J232" s="116" t="s">
        <v>64</v>
      </c>
      <c r="K232" s="109" t="str">
        <f>VLOOKUP(Table1432[[#This Row],[NUTS III 2011]],Table1735[],2,FALSE)</f>
        <v>200</v>
      </c>
      <c r="L232" s="116" t="s">
        <v>64</v>
      </c>
      <c r="M232" s="109" t="str">
        <f>VLOOKUP(Table1432[[#This Row],[NUTS III 2013]],Table172537[],2,FALSE)</f>
        <v>200</v>
      </c>
      <c r="N23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2" s="117">
        <v>0</v>
      </c>
      <c r="Q232" s="114">
        <v>0</v>
      </c>
    </row>
    <row r="233" spans="1:17" ht="31.5">
      <c r="A233" s="79" t="s">
        <v>273</v>
      </c>
      <c r="B233" s="14" t="s">
        <v>1004</v>
      </c>
      <c r="C233" s="94" t="s">
        <v>693</v>
      </c>
      <c r="D233" s="92" t="s">
        <v>17</v>
      </c>
      <c r="E233" s="109" t="str">
        <f>VLOOKUP(Table1432[[#This Row],[NUTS I]],Table1533[],2,FALSE)</f>
        <v>1</v>
      </c>
      <c r="F233" s="116" t="s">
        <v>1</v>
      </c>
      <c r="G233" s="109" t="str">
        <f>VLOOKUP(Table1432[[#This Row],[NUTS II 2011]],Table1634[],2,FALSE)</f>
        <v>11</v>
      </c>
      <c r="H233" s="93" t="s">
        <v>1</v>
      </c>
      <c r="I233" s="109" t="str">
        <f>VLOOKUP(Table1432[[#This Row],[NUTS II 2013]],Table162436[],2,FALSE)</f>
        <v>11</v>
      </c>
      <c r="J233" s="116" t="s">
        <v>1007</v>
      </c>
      <c r="K233" s="109" t="str">
        <f>VLOOKUP(Table1432[[#This Row],[NUTS III 2011]],Table1735[],2,FALSE)</f>
        <v>116</v>
      </c>
      <c r="L233" s="93" t="s">
        <v>72</v>
      </c>
      <c r="M233" s="109" t="str">
        <f>VLOOKUP(Table1432[[#This Row],[NUTS III 2013]],Table172537[],2,FALSE)</f>
        <v>11A</v>
      </c>
      <c r="N233" s="111">
        <f>IFERROR(VLOOKUP(Table1432[[#This Row],[CodINE Mun2013]],VRefAquis!B:H,2,FALSE),IFERROR(VLOOKUP(Table1432[[#This Row],[CodINE NUTIII 2013]],VRefAquis!B:H,2,FALSE),VLOOKUP(Table1432[[#This Row],[CodINE NUTII 2013]],VRefAquis!B:H,2,FALSE)))</f>
        <v>1073</v>
      </c>
      <c r="O2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3.96</v>
      </c>
      <c r="P233" s="117">
        <v>15</v>
      </c>
      <c r="Q233" s="115">
        <v>121</v>
      </c>
    </row>
    <row r="234" spans="1:17" ht="31.5">
      <c r="A234" s="78" t="s">
        <v>274</v>
      </c>
      <c r="B234" s="14" t="s">
        <v>990</v>
      </c>
      <c r="C234" s="94" t="s">
        <v>654</v>
      </c>
      <c r="D234" s="92" t="s">
        <v>17</v>
      </c>
      <c r="E234" s="109" t="str">
        <f>VLOOKUP(Table1432[[#This Row],[NUTS I]],Table1533[],2,FALSE)</f>
        <v>1</v>
      </c>
      <c r="F234" s="116" t="s">
        <v>1</v>
      </c>
      <c r="G234" s="109" t="str">
        <f>VLOOKUP(Table1432[[#This Row],[NUTS II 2011]],Table1634[],2,FALSE)</f>
        <v>11</v>
      </c>
      <c r="H234" s="93" t="s">
        <v>1</v>
      </c>
      <c r="I234" s="109" t="str">
        <f>VLOOKUP(Table1432[[#This Row],[NUTS II 2013]],Table162436[],2,FALSE)</f>
        <v>11</v>
      </c>
      <c r="J234" s="116" t="s">
        <v>41</v>
      </c>
      <c r="K234" s="109" t="str">
        <f>VLOOKUP(Table1432[[#This Row],[NUTS III 2011]],Table1735[],2,FALSE)</f>
        <v>117</v>
      </c>
      <c r="L234" s="92" t="s">
        <v>41</v>
      </c>
      <c r="M234" s="109" t="str">
        <f>VLOOKUP(Table1432[[#This Row],[NUTS III 2013]],Table172537[],2,FALSE)</f>
        <v>11D</v>
      </c>
      <c r="N2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34" s="117">
        <v>1</v>
      </c>
      <c r="Q234" s="114">
        <v>6</v>
      </c>
    </row>
    <row r="235" spans="1:17" ht="18.75">
      <c r="A235" s="78" t="s">
        <v>275</v>
      </c>
      <c r="B235" s="14" t="s">
        <v>717</v>
      </c>
      <c r="C235" s="94" t="s">
        <v>391</v>
      </c>
      <c r="D235" s="93" t="s">
        <v>99</v>
      </c>
      <c r="E235" s="110" t="str">
        <f>VLOOKUP(Table1432[[#This Row],[NUTS I]],Table1533[],2,FALSE)</f>
        <v>3</v>
      </c>
      <c r="F235" s="116" t="s">
        <v>99</v>
      </c>
      <c r="G235" s="109" t="str">
        <f>VLOOKUP(Table1432[[#This Row],[NUTS II 2011]],Table1634[],2,FALSE)</f>
        <v>30</v>
      </c>
      <c r="H235" s="92" t="s">
        <v>99</v>
      </c>
      <c r="I235" s="109" t="str">
        <f>VLOOKUP(Table1432[[#This Row],[NUTS II 2013]],Table162436[],2,FALSE)</f>
        <v>30</v>
      </c>
      <c r="J235" s="116" t="s">
        <v>99</v>
      </c>
      <c r="K235" s="109" t="str">
        <f>VLOOKUP(Table1432[[#This Row],[NUTS III 2011]],Table1735[],2,FALSE)</f>
        <v>300</v>
      </c>
      <c r="L235" s="116" t="s">
        <v>99</v>
      </c>
      <c r="M235" s="109" t="str">
        <f>VLOOKUP(Table1432[[#This Row],[NUTS III 2013]],Table172537[],2,FALSE)</f>
        <v>300</v>
      </c>
      <c r="N235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35" s="117">
        <v>0</v>
      </c>
      <c r="Q235" s="114">
        <v>0</v>
      </c>
    </row>
    <row r="236" spans="1:17" ht="18.75">
      <c r="A236" s="79" t="s">
        <v>276</v>
      </c>
      <c r="B236" s="14" t="s">
        <v>761</v>
      </c>
      <c r="C236" s="94" t="s">
        <v>476</v>
      </c>
      <c r="D236" s="92" t="s">
        <v>17</v>
      </c>
      <c r="E236" s="109" t="str">
        <f>VLOOKUP(Table1432[[#This Row],[NUTS I]],Table1533[],2,FALSE)</f>
        <v>1</v>
      </c>
      <c r="F236" s="116" t="s">
        <v>25</v>
      </c>
      <c r="G236" s="109" t="str">
        <f>VLOOKUP(Table1432[[#This Row],[NUTS II 2011]],Table1634[],2,FALSE)</f>
        <v>18</v>
      </c>
      <c r="H236" s="93" t="s">
        <v>25</v>
      </c>
      <c r="I236" s="109" t="str">
        <f>VLOOKUP(Table1432[[#This Row],[NUTS II 2013]],Table162436[],2,FALSE)</f>
        <v>18</v>
      </c>
      <c r="J236" s="116" t="s">
        <v>49</v>
      </c>
      <c r="K236" s="109" t="str">
        <f>VLOOKUP(Table1432[[#This Row],[NUTS III 2011]],Table1735[],2,FALSE)</f>
        <v>185</v>
      </c>
      <c r="L236" s="92" t="s">
        <v>49</v>
      </c>
      <c r="M236" s="109" t="str">
        <f>VLOOKUP(Table1432[[#This Row],[NUTS III 2013]],Table172537[],2,FALSE)</f>
        <v>185</v>
      </c>
      <c r="N23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4.12</v>
      </c>
      <c r="P236" s="117">
        <v>5</v>
      </c>
      <c r="Q236" s="115">
        <v>32</v>
      </c>
    </row>
    <row r="237" spans="1:17" ht="31.5">
      <c r="A237" s="78" t="s">
        <v>277</v>
      </c>
      <c r="B237" s="14" t="s">
        <v>818</v>
      </c>
      <c r="C237" s="94" t="s">
        <v>502</v>
      </c>
      <c r="D237" s="92" t="s">
        <v>17</v>
      </c>
      <c r="E237" s="109" t="str">
        <f>VLOOKUP(Table1432[[#This Row],[NUTS I]],Table1533[],2,FALSE)</f>
        <v>1</v>
      </c>
      <c r="F237" s="116" t="s">
        <v>25</v>
      </c>
      <c r="G237" s="109" t="str">
        <f>VLOOKUP(Table1432[[#This Row],[NUTS II 2011]],Table1634[],2,FALSE)</f>
        <v>18</v>
      </c>
      <c r="H237" s="93" t="s">
        <v>25</v>
      </c>
      <c r="I237" s="109" t="str">
        <f>VLOOKUP(Table1432[[#This Row],[NUTS II 2013]],Table162436[],2,FALSE)</f>
        <v>18</v>
      </c>
      <c r="J237" s="116" t="s">
        <v>31</v>
      </c>
      <c r="K237" s="109" t="str">
        <f>VLOOKUP(Table1432[[#This Row],[NUTS III 2011]],Table1735[],2,FALSE)</f>
        <v>181</v>
      </c>
      <c r="L237" s="92" t="s">
        <v>31</v>
      </c>
      <c r="M237" s="109" t="str">
        <f>VLOOKUP(Table1432[[#This Row],[NUTS III 2013]],Table172537[],2,FALSE)</f>
        <v>181</v>
      </c>
      <c r="N237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4.5999999999999996</v>
      </c>
      <c r="P237" s="117">
        <v>2</v>
      </c>
      <c r="Q237" s="114">
        <v>2</v>
      </c>
    </row>
    <row r="238" spans="1:17" ht="18.75">
      <c r="A238" s="78" t="s">
        <v>278</v>
      </c>
      <c r="B238" s="14" t="s">
        <v>1037</v>
      </c>
      <c r="C238" s="94" t="s">
        <v>692</v>
      </c>
      <c r="D238" s="92" t="s">
        <v>17</v>
      </c>
      <c r="E238" s="109" t="str">
        <f>VLOOKUP(Table1432[[#This Row],[NUTS I]],Table1533[],2,FALSE)</f>
        <v>1</v>
      </c>
      <c r="F238" s="116" t="s">
        <v>1</v>
      </c>
      <c r="G238" s="109" t="str">
        <f>VLOOKUP(Table1432[[#This Row],[NUTS II 2011]],Table1634[],2,FALSE)</f>
        <v>11</v>
      </c>
      <c r="H238" s="93" t="s">
        <v>1</v>
      </c>
      <c r="I238" s="109" t="str">
        <f>VLOOKUP(Table1432[[#This Row],[NUTS II 2013]],Table162436[],2,FALSE)</f>
        <v>11</v>
      </c>
      <c r="J238" s="116" t="s">
        <v>94</v>
      </c>
      <c r="K238" s="109" t="str">
        <f>VLOOKUP(Table1432[[#This Row],[NUTS III 2011]],Table1735[],2,FALSE)</f>
        <v>113</v>
      </c>
      <c r="L238" s="93" t="s">
        <v>72</v>
      </c>
      <c r="M238" s="109" t="str">
        <f>VLOOKUP(Table1432[[#This Row],[NUTS III 2013]],Table172537[],2,FALSE)</f>
        <v>11A</v>
      </c>
      <c r="N238" s="111">
        <f>IFERROR(VLOOKUP(Table1432[[#This Row],[CodINE Mun2013]],VRefAquis!B:H,2,FALSE),IFERROR(VLOOKUP(Table1432[[#This Row],[CodINE NUTIII 2013]],VRefAquis!B:H,2,FALSE),VLOOKUP(Table1432[[#This Row],[CodINE NUTII 2013]],VRefAquis!B:H,2,FALSE)))</f>
        <v>880</v>
      </c>
      <c r="O2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38" s="117">
        <v>1</v>
      </c>
      <c r="Q238" s="114">
        <v>5</v>
      </c>
    </row>
    <row r="239" spans="1:17" ht="31.5">
      <c r="A239" s="78" t="s">
        <v>279</v>
      </c>
      <c r="B239" s="14" t="s">
        <v>749</v>
      </c>
      <c r="C239" s="94" t="s">
        <v>431</v>
      </c>
      <c r="D239" s="92" t="s">
        <v>17</v>
      </c>
      <c r="E239" s="109" t="str">
        <f>VLOOKUP(Table1432[[#This Row],[NUTS I]],Table1533[],2,FALSE)</f>
        <v>1</v>
      </c>
      <c r="F239" s="116" t="s">
        <v>29</v>
      </c>
      <c r="G239" s="109" t="str">
        <f>VLOOKUP(Table1432[[#This Row],[NUTS II 2011]],Table1634[],2,FALSE)</f>
        <v>15</v>
      </c>
      <c r="H239" s="93" t="s">
        <v>29</v>
      </c>
      <c r="I239" s="109" t="str">
        <f>VLOOKUP(Table1432[[#This Row],[NUTS II 2013]],Table162436[],2,FALSE)</f>
        <v>15</v>
      </c>
      <c r="J239" s="116" t="s">
        <v>29</v>
      </c>
      <c r="K239" s="109">
        <f>VLOOKUP(Table1432[[#This Row],[NUTS III 2011]],Table1735[],2,FALSE)</f>
        <v>150</v>
      </c>
      <c r="L239" s="92" t="s">
        <v>29</v>
      </c>
      <c r="M239" s="109">
        <f>VLOOKUP(Table1432[[#This Row],[NUTS III 2013]],Table172537[],2,FALSE)</f>
        <v>150</v>
      </c>
      <c r="N239" s="111">
        <f>IFERROR(VLOOKUP(Table1432[[#This Row],[CodINE Mun2013]],VRefAquis!B:H,2,FALSE),IFERROR(VLOOKUP(Table1432[[#This Row],[CodINE NUTIII 2013]],VRefAquis!B:H,2,FALSE),VLOOKUP(Table1432[[#This Row],[CodINE NUTII 2013]],VRefAquis!B:H,2,FALSE)))</f>
        <v>1182</v>
      </c>
      <c r="O2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5.46</v>
      </c>
      <c r="P239" s="117">
        <v>0</v>
      </c>
      <c r="Q239" s="114">
        <v>0</v>
      </c>
    </row>
    <row r="240" spans="1:17" ht="31.5">
      <c r="A240" s="79" t="s">
        <v>280</v>
      </c>
      <c r="B240" s="14" t="s">
        <v>1002</v>
      </c>
      <c r="C240" s="94" t="s">
        <v>691</v>
      </c>
      <c r="D240" s="92" t="s">
        <v>17</v>
      </c>
      <c r="E240" s="109" t="str">
        <f>VLOOKUP(Table1432[[#This Row],[NUTS I]],Table1533[],2,FALSE)</f>
        <v>1</v>
      </c>
      <c r="F240" s="116" t="s">
        <v>1</v>
      </c>
      <c r="G240" s="109" t="str">
        <f>VLOOKUP(Table1432[[#This Row],[NUTS II 2011]],Table1634[],2,FALSE)</f>
        <v>11</v>
      </c>
      <c r="H240" s="93" t="s">
        <v>1</v>
      </c>
      <c r="I240" s="109" t="str">
        <f>VLOOKUP(Table1432[[#This Row],[NUTS II 2013]],Table162436[],2,FALSE)</f>
        <v>11</v>
      </c>
      <c r="J240" s="116" t="s">
        <v>1007</v>
      </c>
      <c r="K240" s="109" t="str">
        <f>VLOOKUP(Table1432[[#This Row],[NUTS III 2011]],Table1735[],2,FALSE)</f>
        <v>116</v>
      </c>
      <c r="L240" s="93" t="s">
        <v>72</v>
      </c>
      <c r="M240" s="109" t="str">
        <f>VLOOKUP(Table1432[[#This Row],[NUTS III 2013]],Table172537[],2,FALSE)</f>
        <v>11A</v>
      </c>
      <c r="N240" s="111">
        <f>IFERROR(VLOOKUP(Table1432[[#This Row],[CodINE Mun2013]],VRefAquis!B:H,2,FALSE),IFERROR(VLOOKUP(Table1432[[#This Row],[CodINE NUTIII 2013]],VRefAquis!B:H,2,FALSE),VLOOKUP(Table1432[[#This Row],[CodINE NUTII 2013]],VRefAquis!B:H,2,FALSE)))</f>
        <v>1113</v>
      </c>
      <c r="O2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4.29</v>
      </c>
      <c r="P240" s="117">
        <v>0</v>
      </c>
      <c r="Q240" s="115">
        <v>0</v>
      </c>
    </row>
    <row r="241" spans="1:17" ht="31.5">
      <c r="A241" s="79" t="s">
        <v>281</v>
      </c>
      <c r="B241" s="14" t="s">
        <v>984</v>
      </c>
      <c r="C241" s="94" t="s">
        <v>653</v>
      </c>
      <c r="D241" s="92" t="s">
        <v>17</v>
      </c>
      <c r="E241" s="109" t="str">
        <f>VLOOKUP(Table1432[[#This Row],[NUTS I]],Table1533[],2,FALSE)</f>
        <v>1</v>
      </c>
      <c r="F241" s="116" t="s">
        <v>1</v>
      </c>
      <c r="G241" s="109" t="str">
        <f>VLOOKUP(Table1432[[#This Row],[NUTS II 2011]],Table1634[],2,FALSE)</f>
        <v>11</v>
      </c>
      <c r="H241" s="93" t="s">
        <v>1</v>
      </c>
      <c r="I241" s="109" t="str">
        <f>VLOOKUP(Table1432[[#This Row],[NUTS II 2013]],Table162436[],2,FALSE)</f>
        <v>11</v>
      </c>
      <c r="J241" s="116" t="s">
        <v>41</v>
      </c>
      <c r="K241" s="109" t="str">
        <f>VLOOKUP(Table1432[[#This Row],[NUTS III 2011]],Table1735[],2,FALSE)</f>
        <v>117</v>
      </c>
      <c r="L241" s="92" t="s">
        <v>41</v>
      </c>
      <c r="M241" s="109" t="str">
        <f>VLOOKUP(Table1432[[#This Row],[NUTS III 2013]],Table172537[],2,FALSE)</f>
        <v>11D</v>
      </c>
      <c r="N241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1" s="117">
        <v>3</v>
      </c>
      <c r="Q241" s="115">
        <v>7</v>
      </c>
    </row>
    <row r="242" spans="1:17" ht="18.75">
      <c r="A242" s="78" t="s">
        <v>282</v>
      </c>
      <c r="B242" s="14" t="s">
        <v>906</v>
      </c>
      <c r="C242" s="94" t="s">
        <v>570</v>
      </c>
      <c r="D242" s="92" t="s">
        <v>17</v>
      </c>
      <c r="E242" s="109" t="str">
        <f>VLOOKUP(Table1432[[#This Row],[NUTS I]],Table1533[],2,FALSE)</f>
        <v>1</v>
      </c>
      <c r="F242" s="116" t="s">
        <v>18</v>
      </c>
      <c r="G242" s="109" t="str">
        <f>VLOOKUP(Table1432[[#This Row],[NUTS II 2011]],Table1634[],2,FALSE)</f>
        <v>16</v>
      </c>
      <c r="H242" s="92" t="s">
        <v>18</v>
      </c>
      <c r="I242" s="109" t="str">
        <f>VLOOKUP(Table1432[[#This Row],[NUTS II 2013]],Table162436[],2,FALSE)</f>
        <v>16</v>
      </c>
      <c r="J242" s="116" t="s">
        <v>917</v>
      </c>
      <c r="K242" s="109" t="str">
        <f>VLOOKUP(Table1432[[#This Row],[NUTS III 2011]],Table1735[],2,FALSE)</f>
        <v>165</v>
      </c>
      <c r="L242" s="93" t="s">
        <v>23</v>
      </c>
      <c r="M242" s="109" t="str">
        <f>VLOOKUP(Table1432[[#This Row],[NUTS III 2013]],Table172537[],2,FALSE)</f>
        <v>16G</v>
      </c>
      <c r="N24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242" s="117">
        <v>0</v>
      </c>
      <c r="Q242" s="114">
        <v>0</v>
      </c>
    </row>
    <row r="243" spans="1:17" ht="31.5">
      <c r="A243" s="79" t="s">
        <v>283</v>
      </c>
      <c r="B243" s="14" t="s">
        <v>730</v>
      </c>
      <c r="C243" s="94" t="s">
        <v>409</v>
      </c>
      <c r="D243" s="93" t="s">
        <v>64</v>
      </c>
      <c r="E243" s="110" t="str">
        <f>VLOOKUP(Table1432[[#This Row],[NUTS I]],Table1533[],2,FALSE)</f>
        <v>2</v>
      </c>
      <c r="F243" s="116" t="s">
        <v>64</v>
      </c>
      <c r="G243" s="109" t="str">
        <f>VLOOKUP(Table1432[[#This Row],[NUTS II 2011]],Table1634[],2,FALSE)</f>
        <v>20</v>
      </c>
      <c r="H243" s="92" t="s">
        <v>64</v>
      </c>
      <c r="I243" s="109" t="str">
        <f>VLOOKUP(Table1432[[#This Row],[NUTS II 2013]],Table162436[],2,FALSE)</f>
        <v>20</v>
      </c>
      <c r="J243" s="116" t="s">
        <v>64</v>
      </c>
      <c r="K243" s="109" t="str">
        <f>VLOOKUP(Table1432[[#This Row],[NUTS III 2011]],Table1735[],2,FALSE)</f>
        <v>200</v>
      </c>
      <c r="L243" s="116" t="s">
        <v>64</v>
      </c>
      <c r="M243" s="109" t="str">
        <f>VLOOKUP(Table1432[[#This Row],[NUTS III 2013]],Table172537[],2,FALSE)</f>
        <v>200</v>
      </c>
      <c r="N24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43" s="117">
        <v>0</v>
      </c>
      <c r="Q243" s="115">
        <v>0</v>
      </c>
    </row>
    <row r="244" spans="1:17" ht="18.75">
      <c r="A244" s="79" t="s">
        <v>284</v>
      </c>
      <c r="B244" s="14" t="s">
        <v>716</v>
      </c>
      <c r="C244" s="94" t="s">
        <v>390</v>
      </c>
      <c r="D244" s="93" t="s">
        <v>99</v>
      </c>
      <c r="E244" s="110" t="str">
        <f>VLOOKUP(Table1432[[#This Row],[NUTS I]],Table1533[],2,FALSE)</f>
        <v>3</v>
      </c>
      <c r="F244" s="116" t="s">
        <v>99</v>
      </c>
      <c r="G244" s="109" t="str">
        <f>VLOOKUP(Table1432[[#This Row],[NUTS II 2011]],Table1634[],2,FALSE)</f>
        <v>30</v>
      </c>
      <c r="H244" s="92" t="s">
        <v>99</v>
      </c>
      <c r="I244" s="109" t="str">
        <f>VLOOKUP(Table1432[[#This Row],[NUTS II 2013]],Table162436[],2,FALSE)</f>
        <v>30</v>
      </c>
      <c r="J244" s="116" t="s">
        <v>99</v>
      </c>
      <c r="K244" s="109" t="str">
        <f>VLOOKUP(Table1432[[#This Row],[NUTS III 2011]],Table1735[],2,FALSE)</f>
        <v>300</v>
      </c>
      <c r="L244" s="116" t="s">
        <v>99</v>
      </c>
      <c r="M244" s="109" t="str">
        <f>VLOOKUP(Table1432[[#This Row],[NUTS III 2013]],Table172537[],2,FALSE)</f>
        <v>300</v>
      </c>
      <c r="N24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44" s="117">
        <v>0</v>
      </c>
      <c r="Q244" s="115">
        <v>0</v>
      </c>
    </row>
    <row r="245" spans="1:17" ht="18.75">
      <c r="A245" s="79" t="s">
        <v>285</v>
      </c>
      <c r="B245" s="14" t="s">
        <v>848</v>
      </c>
      <c r="C245" s="94" t="s">
        <v>549</v>
      </c>
      <c r="D245" s="92" t="s">
        <v>17</v>
      </c>
      <c r="E245" s="109" t="str">
        <f>VLOOKUP(Table1432[[#This Row],[NUTS I]],Table1533[],2,FALSE)</f>
        <v>1</v>
      </c>
      <c r="F245" s="116" t="s">
        <v>18</v>
      </c>
      <c r="G245" s="109" t="str">
        <f>VLOOKUP(Table1432[[#This Row],[NUTS II 2011]],Table1634[],2,FALSE)</f>
        <v>16</v>
      </c>
      <c r="H245" s="92" t="s">
        <v>18</v>
      </c>
      <c r="I245" s="109" t="str">
        <f>VLOOKUP(Table1432[[#This Row],[NUTS II 2013]],Table162436[],2,FALSE)</f>
        <v>16</v>
      </c>
      <c r="J245" s="116" t="s">
        <v>19</v>
      </c>
      <c r="K245" s="109" t="str">
        <f>VLOOKUP(Table1432[[#This Row],[NUTS III 2011]],Table1735[],2,FALSE)</f>
        <v>16C</v>
      </c>
      <c r="L245" s="92" t="s">
        <v>19</v>
      </c>
      <c r="M245" s="109" t="str">
        <f>VLOOKUP(Table1432[[#This Row],[NUTS III 2013]],Table172537[],2,FALSE)</f>
        <v>16I</v>
      </c>
      <c r="N24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45" s="117">
        <v>0</v>
      </c>
      <c r="Q245" s="115">
        <v>0</v>
      </c>
    </row>
    <row r="246" spans="1:17" ht="18.75">
      <c r="A246" s="79" t="s">
        <v>286</v>
      </c>
      <c r="B246" s="14" t="s">
        <v>905</v>
      </c>
      <c r="C246" s="94" t="s">
        <v>569</v>
      </c>
      <c r="D246" s="92" t="s">
        <v>17</v>
      </c>
      <c r="E246" s="109" t="str">
        <f>VLOOKUP(Table1432[[#This Row],[NUTS I]],Table1533[],2,FALSE)</f>
        <v>1</v>
      </c>
      <c r="F246" s="116" t="s">
        <v>18</v>
      </c>
      <c r="G246" s="109" t="str">
        <f>VLOOKUP(Table1432[[#This Row],[NUTS II 2011]],Table1634[],2,FALSE)</f>
        <v>16</v>
      </c>
      <c r="H246" s="92" t="s">
        <v>18</v>
      </c>
      <c r="I246" s="109" t="str">
        <f>VLOOKUP(Table1432[[#This Row],[NUTS II 2013]],Table162436[],2,FALSE)</f>
        <v>16</v>
      </c>
      <c r="J246" s="116" t="s">
        <v>917</v>
      </c>
      <c r="K246" s="109" t="str">
        <f>VLOOKUP(Table1432[[#This Row],[NUTS III 2011]],Table1735[],2,FALSE)</f>
        <v>165</v>
      </c>
      <c r="L246" s="93" t="s">
        <v>23</v>
      </c>
      <c r="M246" s="109" t="str">
        <f>VLOOKUP(Table1432[[#This Row],[NUTS III 2013]],Table172537[],2,FALSE)</f>
        <v>16G</v>
      </c>
      <c r="N246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2.2799999999999998</v>
      </c>
      <c r="P246" s="117">
        <v>1</v>
      </c>
      <c r="Q246" s="115">
        <v>20</v>
      </c>
    </row>
    <row r="247" spans="1:17" ht="18.75">
      <c r="A247" s="79" t="s">
        <v>287</v>
      </c>
      <c r="B247" s="14" t="s">
        <v>889</v>
      </c>
      <c r="C247" s="94" t="s">
        <v>529</v>
      </c>
      <c r="D247" s="92" t="s">
        <v>17</v>
      </c>
      <c r="E247" s="109" t="str">
        <f>VLOOKUP(Table1432[[#This Row],[NUTS I]],Table1533[],2,FALSE)</f>
        <v>1</v>
      </c>
      <c r="F247" s="116" t="s">
        <v>18</v>
      </c>
      <c r="G247" s="109" t="str">
        <f>VLOOKUP(Table1432[[#This Row],[NUTS II 2011]],Table1634[],2,FALSE)</f>
        <v>16</v>
      </c>
      <c r="H247" s="92" t="s">
        <v>18</v>
      </c>
      <c r="I247" s="109" t="str">
        <f>VLOOKUP(Table1432[[#This Row],[NUTS II 2013]],Table162436[],2,FALSE)</f>
        <v>16</v>
      </c>
      <c r="J247" s="116" t="s">
        <v>893</v>
      </c>
      <c r="K247" s="109" t="str">
        <f>VLOOKUP(Table1432[[#This Row],[NUTS III 2011]],Table1735[],2,FALSE)</f>
        <v>167</v>
      </c>
      <c r="L247" s="93" t="s">
        <v>47</v>
      </c>
      <c r="M247" s="109" t="str">
        <f>VLOOKUP(Table1432[[#This Row],[NUTS III 2013]],Table172537[],2,FALSE)</f>
        <v>16J</v>
      </c>
      <c r="N24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</v>
      </c>
      <c r="P247" s="117">
        <v>12</v>
      </c>
      <c r="Q247" s="115">
        <v>47</v>
      </c>
    </row>
    <row r="248" spans="1:17" ht="18.75">
      <c r="A248" s="78" t="s">
        <v>288</v>
      </c>
      <c r="B248" s="14" t="s">
        <v>824</v>
      </c>
      <c r="C248" s="94" t="s">
        <v>512</v>
      </c>
      <c r="D248" s="92" t="s">
        <v>17</v>
      </c>
      <c r="E248" s="109" t="str">
        <f>VLOOKUP(Table1432[[#This Row],[NUTS I]],Table1533[],2,FALSE)</f>
        <v>1</v>
      </c>
      <c r="F248" s="116" t="s">
        <v>167</v>
      </c>
      <c r="G248" s="109" t="str">
        <f>VLOOKUP(Table1432[[#This Row],[NUTS II 2011]],Table1634[],2,FALSE)</f>
        <v>17</v>
      </c>
      <c r="H248" s="93" t="s">
        <v>36</v>
      </c>
      <c r="I248" s="109" t="str">
        <f>VLOOKUP(Table1432[[#This Row],[NUTS II 2013]],Table162436[],2,FALSE)</f>
        <v>17</v>
      </c>
      <c r="J248" s="116" t="s">
        <v>832</v>
      </c>
      <c r="K248" s="109" t="str">
        <f>VLOOKUP(Table1432[[#This Row],[NUTS III 2011]],Table1735[],2,FALSE)</f>
        <v>172</v>
      </c>
      <c r="L248" s="92" t="s">
        <v>36</v>
      </c>
      <c r="M248" s="109" t="str">
        <f>VLOOKUP(Table1432[[#This Row],[NUTS III 2013]],Table172537[],2,FALSE)</f>
        <v>170</v>
      </c>
      <c r="N248" s="111">
        <f>IFERROR(VLOOKUP(Table1432[[#This Row],[CodINE Mun2013]],VRefAquis!B:H,2,FALSE),IFERROR(VLOOKUP(Table1432[[#This Row],[CodINE NUTIII 2013]],VRefAquis!B:H,2,FALSE),VLOOKUP(Table1432[[#This Row],[CodINE NUTII 2013]],VRefAquis!B:H,2,FALSE)))</f>
        <v>1562</v>
      </c>
      <c r="O2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6.57</v>
      </c>
      <c r="P248" s="117">
        <v>3</v>
      </c>
      <c r="Q248" s="114">
        <v>526</v>
      </c>
    </row>
    <row r="249" spans="1:17" ht="18.75">
      <c r="A249" s="78" t="s">
        <v>289</v>
      </c>
      <c r="B249" s="14" t="s">
        <v>983</v>
      </c>
      <c r="C249" s="94" t="s">
        <v>652</v>
      </c>
      <c r="D249" s="92" t="s">
        <v>17</v>
      </c>
      <c r="E249" s="109" t="str">
        <f>VLOOKUP(Table1432[[#This Row],[NUTS I]],Table1533[],2,FALSE)</f>
        <v>1</v>
      </c>
      <c r="F249" s="116" t="s">
        <v>1</v>
      </c>
      <c r="G249" s="109" t="str">
        <f>VLOOKUP(Table1432[[#This Row],[NUTS II 2011]],Table1634[],2,FALSE)</f>
        <v>11</v>
      </c>
      <c r="H249" s="93" t="s">
        <v>1</v>
      </c>
      <c r="I249" s="109" t="str">
        <f>VLOOKUP(Table1432[[#This Row],[NUTS II 2013]],Table162436[],2,FALSE)</f>
        <v>11</v>
      </c>
      <c r="J249" s="116" t="s">
        <v>41</v>
      </c>
      <c r="K249" s="109" t="str">
        <f>VLOOKUP(Table1432[[#This Row],[NUTS III 2011]],Table1735[],2,FALSE)</f>
        <v>117</v>
      </c>
      <c r="L249" s="92" t="s">
        <v>41</v>
      </c>
      <c r="M249" s="109" t="str">
        <f>VLOOKUP(Table1432[[#This Row],[NUTS III 2013]],Table172537[],2,FALSE)</f>
        <v>11D</v>
      </c>
      <c r="N249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9" s="117">
        <v>0</v>
      </c>
      <c r="Q249" s="114">
        <v>0</v>
      </c>
    </row>
    <row r="250" spans="1:17" ht="18.75">
      <c r="A250" s="78" t="s">
        <v>290</v>
      </c>
      <c r="B250" s="14" t="s">
        <v>773</v>
      </c>
      <c r="C250" s="94" t="s">
        <v>489</v>
      </c>
      <c r="D250" s="92" t="s">
        <v>17</v>
      </c>
      <c r="E250" s="109" t="str">
        <f>VLOOKUP(Table1432[[#This Row],[NUTS I]],Table1533[],2,FALSE)</f>
        <v>1</v>
      </c>
      <c r="F250" s="116" t="s">
        <v>25</v>
      </c>
      <c r="G250" s="109" t="str">
        <f>VLOOKUP(Table1432[[#This Row],[NUTS II 2011]],Table1634[],2,FALSE)</f>
        <v>18</v>
      </c>
      <c r="H250" s="93" t="s">
        <v>25</v>
      </c>
      <c r="I250" s="109" t="str">
        <f>VLOOKUP(Table1432[[#This Row],[NUTS II 2013]],Table162436[],2,FALSE)</f>
        <v>18</v>
      </c>
      <c r="J250" s="116" t="s">
        <v>44</v>
      </c>
      <c r="K250" s="109" t="str">
        <f>VLOOKUP(Table1432[[#This Row],[NUTS III 2011]],Table1735[],2,FALSE)</f>
        <v>184</v>
      </c>
      <c r="L250" s="92" t="s">
        <v>44</v>
      </c>
      <c r="M250" s="109" t="str">
        <f>VLOOKUP(Table1432[[#This Row],[NUTS III 2013]],Table172537[],2,FALSE)</f>
        <v>184</v>
      </c>
      <c r="N250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0" s="117">
        <v>9</v>
      </c>
      <c r="Q250" s="114">
        <v>111</v>
      </c>
    </row>
    <row r="251" spans="1:17" ht="18.75">
      <c r="A251" s="78" t="s">
        <v>291</v>
      </c>
      <c r="B251" s="14" t="s">
        <v>896</v>
      </c>
      <c r="C251" s="94" t="s">
        <v>548</v>
      </c>
      <c r="D251" s="92" t="s">
        <v>17</v>
      </c>
      <c r="E251" s="109" t="str">
        <f>VLOOKUP(Table1432[[#This Row],[NUTS I]],Table1533[],2,FALSE)</f>
        <v>1</v>
      </c>
      <c r="F251" s="116" t="s">
        <v>18</v>
      </c>
      <c r="G251" s="109" t="str">
        <f>VLOOKUP(Table1432[[#This Row],[NUTS II 2011]],Table1634[],2,FALSE)</f>
        <v>16</v>
      </c>
      <c r="H251" s="92" t="s">
        <v>18</v>
      </c>
      <c r="I251" s="109" t="str">
        <f>VLOOKUP(Table1432[[#This Row],[NUTS II 2013]],Table162436[],2,FALSE)</f>
        <v>16</v>
      </c>
      <c r="J251" s="116" t="s">
        <v>900</v>
      </c>
      <c r="K251" s="109" t="str">
        <f>VLOOKUP(Table1432[[#This Row],[NUTS III 2011]],Table1735[],2,FALSE)</f>
        <v>166</v>
      </c>
      <c r="L251" s="92" t="s">
        <v>19</v>
      </c>
      <c r="M251" s="109" t="str">
        <f>VLOOKUP(Table1432[[#This Row],[NUTS III 2013]],Table172537[],2,FALSE)</f>
        <v>16I</v>
      </c>
      <c r="N251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251" s="117">
        <v>0</v>
      </c>
      <c r="Q251" s="114">
        <v>0</v>
      </c>
    </row>
    <row r="252" spans="1:17" ht="18.75">
      <c r="A252" s="79" t="s">
        <v>292</v>
      </c>
      <c r="B252" s="14" t="s">
        <v>823</v>
      </c>
      <c r="C252" s="94" t="s">
        <v>511</v>
      </c>
      <c r="D252" s="92" t="s">
        <v>17</v>
      </c>
      <c r="E252" s="109" t="str">
        <f>VLOOKUP(Table1432[[#This Row],[NUTS I]],Table1533[],2,FALSE)</f>
        <v>1</v>
      </c>
      <c r="F252" s="116" t="s">
        <v>167</v>
      </c>
      <c r="G252" s="109" t="str">
        <f>VLOOKUP(Table1432[[#This Row],[NUTS II 2011]],Table1634[],2,FALSE)</f>
        <v>17</v>
      </c>
      <c r="H252" s="93" t="s">
        <v>36</v>
      </c>
      <c r="I252" s="109" t="str">
        <f>VLOOKUP(Table1432[[#This Row],[NUTS II 2013]],Table162436[],2,FALSE)</f>
        <v>17</v>
      </c>
      <c r="J252" s="116" t="s">
        <v>832</v>
      </c>
      <c r="K252" s="109" t="str">
        <f>VLOOKUP(Table1432[[#This Row],[NUTS III 2011]],Table1735[],2,FALSE)</f>
        <v>172</v>
      </c>
      <c r="L252" s="92" t="s">
        <v>36</v>
      </c>
      <c r="M252" s="109" t="str">
        <f>VLOOKUP(Table1432[[#This Row],[NUTS III 2013]],Table172537[],2,FALSE)</f>
        <v>170</v>
      </c>
      <c r="N252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2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5.83</v>
      </c>
      <c r="P252" s="117">
        <v>1</v>
      </c>
      <c r="Q252" s="115">
        <v>20</v>
      </c>
    </row>
    <row r="253" spans="1:17" ht="18.75">
      <c r="A253" s="78" t="s">
        <v>293</v>
      </c>
      <c r="B253" s="14" t="s">
        <v>822</v>
      </c>
      <c r="C253" s="94" t="s">
        <v>510</v>
      </c>
      <c r="D253" s="92" t="s">
        <v>17</v>
      </c>
      <c r="E253" s="109" t="str">
        <f>VLOOKUP(Table1432[[#This Row],[NUTS I]],Table1533[],2,FALSE)</f>
        <v>1</v>
      </c>
      <c r="F253" s="116" t="s">
        <v>167</v>
      </c>
      <c r="G253" s="109" t="str">
        <f>VLOOKUP(Table1432[[#This Row],[NUTS II 2011]],Table1634[],2,FALSE)</f>
        <v>17</v>
      </c>
      <c r="H253" s="93" t="s">
        <v>36</v>
      </c>
      <c r="I253" s="109" t="str">
        <f>VLOOKUP(Table1432[[#This Row],[NUTS II 2013]],Table162436[],2,FALSE)</f>
        <v>17</v>
      </c>
      <c r="J253" s="116" t="s">
        <v>832</v>
      </c>
      <c r="K253" s="109" t="str">
        <f>VLOOKUP(Table1432[[#This Row],[NUTS III 2011]],Table1735[],2,FALSE)</f>
        <v>172</v>
      </c>
      <c r="L253" s="92" t="s">
        <v>36</v>
      </c>
      <c r="M253" s="109" t="str">
        <f>VLOOKUP(Table1432[[#This Row],[NUTS III 2013]],Table172537[],2,FALSE)</f>
        <v>170</v>
      </c>
      <c r="N253" s="111">
        <f>IFERROR(VLOOKUP(Table1432[[#This Row],[CodINE Mun2013]],VRefAquis!B:H,2,FALSE),IFERROR(VLOOKUP(Table1432[[#This Row],[CodINE NUTIII 2013]],VRefAquis!B:H,2,FALSE),VLOOKUP(Table1432[[#This Row],[CodINE NUTII 2013]],VRefAquis!B:H,2,FALSE)))</f>
        <v>1556</v>
      </c>
      <c r="O2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6.48</v>
      </c>
      <c r="P253" s="117">
        <v>8</v>
      </c>
      <c r="Q253" s="114">
        <v>203</v>
      </c>
    </row>
    <row r="254" spans="1:17" ht="18.75">
      <c r="A254" s="78" t="s">
        <v>294</v>
      </c>
      <c r="B254" s="14" t="s">
        <v>952</v>
      </c>
      <c r="C254" s="94" t="s">
        <v>612</v>
      </c>
      <c r="D254" s="92" t="s">
        <v>17</v>
      </c>
      <c r="E254" s="109" t="str">
        <f>VLOOKUP(Table1432[[#This Row],[NUTS I]],Table1533[],2,FALSE)</f>
        <v>1</v>
      </c>
      <c r="F254" s="116" t="s">
        <v>18</v>
      </c>
      <c r="G254" s="109" t="str">
        <f>VLOOKUP(Table1432[[#This Row],[NUTS II 2011]],Table1634[],2,FALSE)</f>
        <v>16</v>
      </c>
      <c r="H254" s="92" t="s">
        <v>18</v>
      </c>
      <c r="I254" s="109" t="str">
        <f>VLOOKUP(Table1432[[#This Row],[NUTS II 2013]],Table162436[],2,FALSE)</f>
        <v>16</v>
      </c>
      <c r="J254" s="116" t="s">
        <v>964</v>
      </c>
      <c r="K254" s="109" t="str">
        <f>VLOOKUP(Table1432[[#This Row],[NUTS III 2011]],Table1735[],2,FALSE)</f>
        <v>161</v>
      </c>
      <c r="L254" s="92" t="s">
        <v>21</v>
      </c>
      <c r="M254" s="109" t="str">
        <f>VLOOKUP(Table1432[[#This Row],[NUTS III 2013]],Table172537[],2,FALSE)</f>
        <v>16D</v>
      </c>
      <c r="N254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254" s="117">
        <v>1</v>
      </c>
      <c r="Q254" s="114">
        <v>1</v>
      </c>
    </row>
    <row r="255" spans="1:17" ht="18.75">
      <c r="A255" s="79" t="s">
        <v>295</v>
      </c>
      <c r="B255" s="14" t="s">
        <v>748</v>
      </c>
      <c r="C255" s="94" t="s">
        <v>430</v>
      </c>
      <c r="D255" s="92" t="s">
        <v>17</v>
      </c>
      <c r="E255" s="109" t="str">
        <f>VLOOKUP(Table1432[[#This Row],[NUTS I]],Table1533[],2,FALSE)</f>
        <v>1</v>
      </c>
      <c r="F255" s="116" t="s">
        <v>29</v>
      </c>
      <c r="G255" s="109" t="str">
        <f>VLOOKUP(Table1432[[#This Row],[NUTS II 2011]],Table1634[],2,FALSE)</f>
        <v>15</v>
      </c>
      <c r="H255" s="93" t="s">
        <v>29</v>
      </c>
      <c r="I255" s="109" t="str">
        <f>VLOOKUP(Table1432[[#This Row],[NUTS II 2013]],Table162436[],2,FALSE)</f>
        <v>15</v>
      </c>
      <c r="J255" s="116" t="s">
        <v>29</v>
      </c>
      <c r="K255" s="109">
        <f>VLOOKUP(Table1432[[#This Row],[NUTS III 2011]],Table1735[],2,FALSE)</f>
        <v>150</v>
      </c>
      <c r="L255" s="92" t="s">
        <v>29</v>
      </c>
      <c r="M255" s="109">
        <f>VLOOKUP(Table1432[[#This Row],[NUTS III 2013]],Table172537[],2,FALSE)</f>
        <v>150</v>
      </c>
      <c r="N255" s="111">
        <f>IFERROR(VLOOKUP(Table1432[[#This Row],[CodINE Mun2013]],VRefAquis!B:H,2,FALSE),IFERROR(VLOOKUP(Table1432[[#This Row],[CodINE NUTIII 2013]],VRefAquis!B:H,2,FALSE),VLOOKUP(Table1432[[#This Row],[CodINE NUTII 2013]],VRefAquis!B:H,2,FALSE)))</f>
        <v>1506</v>
      </c>
      <c r="O2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5.48</v>
      </c>
      <c r="P255" s="117">
        <v>4</v>
      </c>
      <c r="Q255" s="115">
        <v>15</v>
      </c>
    </row>
    <row r="256" spans="1:17" ht="18.75">
      <c r="A256" s="79" t="s">
        <v>296</v>
      </c>
      <c r="B256" s="14" t="s">
        <v>817</v>
      </c>
      <c r="C256" s="94" t="s">
        <v>501</v>
      </c>
      <c r="D256" s="92" t="s">
        <v>17</v>
      </c>
      <c r="E256" s="109" t="str">
        <f>VLOOKUP(Table1432[[#This Row],[NUTS I]],Table1533[],2,FALSE)</f>
        <v>1</v>
      </c>
      <c r="F256" s="116" t="s">
        <v>25</v>
      </c>
      <c r="G256" s="109" t="str">
        <f>VLOOKUP(Table1432[[#This Row],[NUTS II 2011]],Table1634[],2,FALSE)</f>
        <v>18</v>
      </c>
      <c r="H256" s="93" t="s">
        <v>25</v>
      </c>
      <c r="I256" s="109" t="str">
        <f>VLOOKUP(Table1432[[#This Row],[NUTS II 2013]],Table162436[],2,FALSE)</f>
        <v>18</v>
      </c>
      <c r="J256" s="116" t="s">
        <v>31</v>
      </c>
      <c r="K256" s="109" t="str">
        <f>VLOOKUP(Table1432[[#This Row],[NUTS III 2011]],Table1735[],2,FALSE)</f>
        <v>181</v>
      </c>
      <c r="L256" s="92" t="s">
        <v>31</v>
      </c>
      <c r="M256" s="109" t="str">
        <f>VLOOKUP(Table1432[[#This Row],[NUTS III 2013]],Table172537[],2,FALSE)</f>
        <v>181</v>
      </c>
      <c r="N256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5.38</v>
      </c>
      <c r="P256" s="117">
        <v>25</v>
      </c>
      <c r="Q256" s="115">
        <v>147</v>
      </c>
    </row>
    <row r="257" spans="1:17" ht="18.75">
      <c r="A257" s="79" t="s">
        <v>297</v>
      </c>
      <c r="B257" s="14" t="s">
        <v>836</v>
      </c>
      <c r="C257" s="94" t="s">
        <v>509</v>
      </c>
      <c r="D257" s="92" t="s">
        <v>17</v>
      </c>
      <c r="E257" s="109" t="str">
        <f>VLOOKUP(Table1432[[#This Row],[NUTS I]],Table1533[],2,FALSE)</f>
        <v>1</v>
      </c>
      <c r="F257" s="116" t="s">
        <v>167</v>
      </c>
      <c r="G257" s="109" t="str">
        <f>VLOOKUP(Table1432[[#This Row],[NUTS II 2011]],Table1634[],2,FALSE)</f>
        <v>17</v>
      </c>
      <c r="H257" s="93" t="s">
        <v>36</v>
      </c>
      <c r="I257" s="109" t="str">
        <f>VLOOKUP(Table1432[[#This Row],[NUTS II 2013]],Table162436[],2,FALSE)</f>
        <v>17</v>
      </c>
      <c r="J257" s="116" t="s">
        <v>843</v>
      </c>
      <c r="K257" s="109" t="str">
        <f>VLOOKUP(Table1432[[#This Row],[NUTS III 2011]],Table1735[],2,FALSE)</f>
        <v>171</v>
      </c>
      <c r="L257" s="92" t="s">
        <v>36</v>
      </c>
      <c r="M257" s="109" t="str">
        <f>VLOOKUP(Table1432[[#This Row],[NUTS III 2013]],Table172537[],2,FALSE)</f>
        <v>170</v>
      </c>
      <c r="N257" s="111">
        <f>IFERROR(VLOOKUP(Table1432[[#This Row],[CodINE Mun2013]],VRefAquis!B:H,2,FALSE),IFERROR(VLOOKUP(Table1432[[#This Row],[CodINE NUTIII 2013]],VRefAquis!B:H,2,FALSE),VLOOKUP(Table1432[[#This Row],[CodINE NUTII 2013]],VRefAquis!B:H,2,FALSE)))</f>
        <v>1669</v>
      </c>
      <c r="O2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57" s="117">
        <v>158</v>
      </c>
      <c r="Q257" s="115">
        <v>238</v>
      </c>
    </row>
    <row r="258" spans="1:17" ht="31.5">
      <c r="A258" s="78" t="s">
        <v>298</v>
      </c>
      <c r="B258" s="14" t="s">
        <v>856</v>
      </c>
      <c r="C258" s="94" t="s">
        <v>624</v>
      </c>
      <c r="D258" s="92" t="s">
        <v>17</v>
      </c>
      <c r="E258" s="109" t="str">
        <f>VLOOKUP(Table1432[[#This Row],[NUTS I]],Table1533[],2,FALSE)</f>
        <v>1</v>
      </c>
      <c r="F258" s="116" t="s">
        <v>18</v>
      </c>
      <c r="G258" s="109" t="str">
        <f>VLOOKUP(Table1432[[#This Row],[NUTS II 2011]],Table1634[],2,FALSE)</f>
        <v>16</v>
      </c>
      <c r="H258" s="92" t="s">
        <v>18</v>
      </c>
      <c r="I258" s="109" t="str">
        <f>VLOOKUP(Table1432[[#This Row],[NUTS II 2013]],Table162436[],2,FALSE)</f>
        <v>16</v>
      </c>
      <c r="J258" s="116" t="s">
        <v>34</v>
      </c>
      <c r="K258" s="109" t="str">
        <f>VLOOKUP(Table1432[[#This Row],[NUTS III 2011]],Table1735[],2,FALSE)</f>
        <v>16B</v>
      </c>
      <c r="L258" s="93" t="s">
        <v>34</v>
      </c>
      <c r="M258" s="109" t="str">
        <f>VLOOKUP(Table1432[[#This Row],[NUTS III 2013]],Table172537[],2,FALSE)</f>
        <v>16B</v>
      </c>
      <c r="N25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4.41</v>
      </c>
      <c r="P258" s="117">
        <v>1</v>
      </c>
      <c r="Q258" s="114">
        <v>1</v>
      </c>
    </row>
    <row r="259" spans="1:17" ht="18.75">
      <c r="A259" s="79" t="s">
        <v>299</v>
      </c>
      <c r="B259" s="14" t="s">
        <v>941</v>
      </c>
      <c r="C259" s="94" t="s">
        <v>593</v>
      </c>
      <c r="D259" s="92" t="s">
        <v>17</v>
      </c>
      <c r="E259" s="109" t="str">
        <f>VLOOKUP(Table1432[[#This Row],[NUTS I]],Table1533[],2,FALSE)</f>
        <v>1</v>
      </c>
      <c r="F259" s="116" t="s">
        <v>18</v>
      </c>
      <c r="G259" s="109" t="str">
        <f>VLOOKUP(Table1432[[#This Row],[NUTS II 2011]],Table1634[],2,FALSE)</f>
        <v>16</v>
      </c>
      <c r="H259" s="92" t="s">
        <v>18</v>
      </c>
      <c r="I259" s="109" t="str">
        <f>VLOOKUP(Table1432[[#This Row],[NUTS II 2013]],Table162436[],2,FALSE)</f>
        <v>16</v>
      </c>
      <c r="J259" s="116" t="s">
        <v>950</v>
      </c>
      <c r="K259" s="109" t="str">
        <f>VLOOKUP(Table1432[[#This Row],[NUTS III 2011]],Table1735[],2,FALSE)</f>
        <v>162</v>
      </c>
      <c r="L259" s="92" t="s">
        <v>69</v>
      </c>
      <c r="M259" s="109" t="str">
        <f>VLOOKUP(Table1432[[#This Row],[NUTS III 2013]],Table172537[],2,FALSE)</f>
        <v>16E</v>
      </c>
      <c r="N25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59" s="117">
        <v>0</v>
      </c>
      <c r="Q259" s="115">
        <v>0</v>
      </c>
    </row>
    <row r="260" spans="1:17" ht="18.75">
      <c r="A260" s="79" t="s">
        <v>300</v>
      </c>
      <c r="B260" s="14" t="s">
        <v>786</v>
      </c>
      <c r="C260" s="94" t="s">
        <v>460</v>
      </c>
      <c r="D260" s="92" t="s">
        <v>17</v>
      </c>
      <c r="E260" s="109" t="str">
        <f>VLOOKUP(Table1432[[#This Row],[NUTS I]],Table1533[],2,FALSE)</f>
        <v>1</v>
      </c>
      <c r="F260" s="116" t="s">
        <v>25</v>
      </c>
      <c r="G260" s="109" t="str">
        <f>VLOOKUP(Table1432[[#This Row],[NUTS II 2011]],Table1634[],2,FALSE)</f>
        <v>18</v>
      </c>
      <c r="H260" s="93" t="s">
        <v>25</v>
      </c>
      <c r="I260" s="109" t="str">
        <f>VLOOKUP(Table1432[[#This Row],[NUTS II 2013]],Table162436[],2,FALSE)</f>
        <v>18</v>
      </c>
      <c r="J260" s="116" t="s">
        <v>26</v>
      </c>
      <c r="K260" s="109" t="str">
        <f>VLOOKUP(Table1432[[#This Row],[NUTS III 2011]],Table1735[],2,FALSE)</f>
        <v>183</v>
      </c>
      <c r="L260" s="92" t="s">
        <v>53</v>
      </c>
      <c r="M260" s="109" t="str">
        <f>VLOOKUP(Table1432[[#This Row],[NUTS III 2013]],Table172537[],2,FALSE)</f>
        <v>186</v>
      </c>
      <c r="N26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0" s="117">
        <v>1</v>
      </c>
      <c r="Q260" s="115">
        <v>3</v>
      </c>
    </row>
    <row r="261" spans="1:17" ht="18.75">
      <c r="A261" s="78" t="s">
        <v>301</v>
      </c>
      <c r="B261" s="14" t="s">
        <v>924</v>
      </c>
      <c r="C261" s="94" t="s">
        <v>592</v>
      </c>
      <c r="D261" s="92" t="s">
        <v>17</v>
      </c>
      <c r="E261" s="109" t="str">
        <f>VLOOKUP(Table1432[[#This Row],[NUTS I]],Table1533[],2,FALSE)</f>
        <v>1</v>
      </c>
      <c r="F261" s="116" t="s">
        <v>18</v>
      </c>
      <c r="G261" s="109" t="str">
        <f>VLOOKUP(Table1432[[#This Row],[NUTS II 2011]],Table1634[],2,FALSE)</f>
        <v>16</v>
      </c>
      <c r="H261" s="92" t="s">
        <v>18</v>
      </c>
      <c r="I261" s="109" t="str">
        <f>VLOOKUP(Table1432[[#This Row],[NUTS II 2013]],Table162436[],2,FALSE)</f>
        <v>16</v>
      </c>
      <c r="J261" s="116" t="s">
        <v>933</v>
      </c>
      <c r="K261" s="109" t="str">
        <f>VLOOKUP(Table1432[[#This Row],[NUTS III 2011]],Table1735[],2,FALSE)</f>
        <v>164</v>
      </c>
      <c r="L261" s="92" t="s">
        <v>69</v>
      </c>
      <c r="M261" s="109" t="str">
        <f>VLOOKUP(Table1432[[#This Row],[NUTS III 2013]],Table172537[],2,FALSE)</f>
        <v>16E</v>
      </c>
      <c r="N26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1" s="117">
        <v>17</v>
      </c>
      <c r="Q261" s="114">
        <v>20</v>
      </c>
    </row>
    <row r="262" spans="1:17" ht="18.75">
      <c r="A262" s="79" t="s">
        <v>302</v>
      </c>
      <c r="B262" s="14" t="s">
        <v>982</v>
      </c>
      <c r="C262" s="94" t="s">
        <v>651</v>
      </c>
      <c r="D262" s="92" t="s">
        <v>17</v>
      </c>
      <c r="E262" s="109" t="str">
        <f>VLOOKUP(Table1432[[#This Row],[NUTS I]],Table1533[],2,FALSE)</f>
        <v>1</v>
      </c>
      <c r="F262" s="116" t="s">
        <v>1</v>
      </c>
      <c r="G262" s="109" t="str">
        <f>VLOOKUP(Table1432[[#This Row],[NUTS II 2011]],Table1634[],2,FALSE)</f>
        <v>11</v>
      </c>
      <c r="H262" s="93" t="s">
        <v>1</v>
      </c>
      <c r="I262" s="109" t="str">
        <f>VLOOKUP(Table1432[[#This Row],[NUTS II 2013]],Table162436[],2,FALSE)</f>
        <v>11</v>
      </c>
      <c r="J262" s="116" t="s">
        <v>41</v>
      </c>
      <c r="K262" s="109" t="str">
        <f>VLOOKUP(Table1432[[#This Row],[NUTS III 2011]],Table1735[],2,FALSE)</f>
        <v>117</v>
      </c>
      <c r="L262" s="92" t="s">
        <v>41</v>
      </c>
      <c r="M262" s="109" t="str">
        <f>VLOOKUP(Table1432[[#This Row],[NUTS III 2013]],Table172537[],2,FALSE)</f>
        <v>11D</v>
      </c>
      <c r="N262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2" s="117">
        <v>13</v>
      </c>
      <c r="Q262" s="115">
        <v>15</v>
      </c>
    </row>
    <row r="263" spans="1:17" ht="18.75">
      <c r="A263" s="78" t="s">
        <v>303</v>
      </c>
      <c r="B263" s="14" t="s">
        <v>981</v>
      </c>
      <c r="C263" s="94" t="s">
        <v>650</v>
      </c>
      <c r="D263" s="92" t="s">
        <v>17</v>
      </c>
      <c r="E263" s="109" t="str">
        <f>VLOOKUP(Table1432[[#This Row],[NUTS I]],Table1533[],2,FALSE)</f>
        <v>1</v>
      </c>
      <c r="F263" s="116" t="s">
        <v>1</v>
      </c>
      <c r="G263" s="109" t="str">
        <f>VLOOKUP(Table1432[[#This Row],[NUTS II 2011]],Table1634[],2,FALSE)</f>
        <v>11</v>
      </c>
      <c r="H263" s="93" t="s">
        <v>1</v>
      </c>
      <c r="I263" s="109" t="str">
        <f>VLOOKUP(Table1432[[#This Row],[NUTS II 2013]],Table162436[],2,FALSE)</f>
        <v>11</v>
      </c>
      <c r="J263" s="116" t="s">
        <v>41</v>
      </c>
      <c r="K263" s="109" t="str">
        <f>VLOOKUP(Table1432[[#This Row],[NUTS III 2011]],Table1735[],2,FALSE)</f>
        <v>117</v>
      </c>
      <c r="L263" s="92" t="s">
        <v>41</v>
      </c>
      <c r="M263" s="109" t="str">
        <f>VLOOKUP(Table1432[[#This Row],[NUTS III 2013]],Table172537[],2,FALSE)</f>
        <v>11D</v>
      </c>
      <c r="N263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3" s="117">
        <v>0</v>
      </c>
      <c r="Q263" s="114">
        <v>0</v>
      </c>
    </row>
    <row r="264" spans="1:17" ht="18.75">
      <c r="A264" s="78" t="s">
        <v>304</v>
      </c>
      <c r="B264" s="14" t="s">
        <v>747</v>
      </c>
      <c r="C264" s="94" t="s">
        <v>429</v>
      </c>
      <c r="D264" s="92" t="s">
        <v>17</v>
      </c>
      <c r="E264" s="109" t="str">
        <f>VLOOKUP(Table1432[[#This Row],[NUTS I]],Table1533[],2,FALSE)</f>
        <v>1</v>
      </c>
      <c r="F264" s="116" t="s">
        <v>29</v>
      </c>
      <c r="G264" s="109" t="str">
        <f>VLOOKUP(Table1432[[#This Row],[NUTS II 2011]],Table1634[],2,FALSE)</f>
        <v>15</v>
      </c>
      <c r="H264" s="93" t="s">
        <v>29</v>
      </c>
      <c r="I264" s="109" t="str">
        <f>VLOOKUP(Table1432[[#This Row],[NUTS II 2013]],Table162436[],2,FALSE)</f>
        <v>15</v>
      </c>
      <c r="J264" s="116" t="s">
        <v>29</v>
      </c>
      <c r="K264" s="109">
        <f>VLOOKUP(Table1432[[#This Row],[NUTS III 2011]],Table1735[],2,FALSE)</f>
        <v>150</v>
      </c>
      <c r="L264" s="92" t="s">
        <v>29</v>
      </c>
      <c r="M264" s="109">
        <f>VLOOKUP(Table1432[[#This Row],[NUTS III 2013]],Table172537[],2,FALSE)</f>
        <v>150</v>
      </c>
      <c r="N264" s="111">
        <f>IFERROR(VLOOKUP(Table1432[[#This Row],[CodINE Mun2013]],VRefAquis!B:H,2,FALSE),IFERROR(VLOOKUP(Table1432[[#This Row],[CodINE NUTIII 2013]],VRefAquis!B:H,2,FALSE),VLOOKUP(Table1432[[#This Row],[CodINE NUTII 2013]],VRefAquis!B:H,2,FALSE)))</f>
        <v>2025</v>
      </c>
      <c r="O2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6.89</v>
      </c>
      <c r="P264" s="117">
        <v>7</v>
      </c>
      <c r="Q264" s="114">
        <v>7</v>
      </c>
    </row>
    <row r="265" spans="1:17" ht="18.75">
      <c r="A265" s="78" t="s">
        <v>305</v>
      </c>
      <c r="B265" s="14" t="s">
        <v>370</v>
      </c>
      <c r="C265" s="94" t="s">
        <v>387</v>
      </c>
      <c r="D265" s="92" t="s">
        <v>17</v>
      </c>
      <c r="E265" s="109" t="str">
        <f>VLOOKUP(Table1432[[#This Row],[NUTS I]],Table1533[],2,FALSE)</f>
        <v>1</v>
      </c>
      <c r="F265" s="116" t="s">
        <v>1</v>
      </c>
      <c r="G265" s="109" t="str">
        <f>VLOOKUP(Table1432[[#This Row],[NUTS II 2011]],Table1634[],2,FALSE)</f>
        <v>11</v>
      </c>
      <c r="H265" s="93" t="s">
        <v>1</v>
      </c>
      <c r="I265" s="109" t="str">
        <f>VLOOKUP(Table1432[[#This Row],[NUTS II 2013]],Table162436[],2,FALSE)</f>
        <v>11</v>
      </c>
      <c r="J265" s="116" t="s">
        <v>61</v>
      </c>
      <c r="K265" s="109" t="str">
        <f>VLOOKUP(Table1432[[#This Row],[NUTS III 2011]],Table1735[],2,FALSE)</f>
        <v>112</v>
      </c>
      <c r="L265" s="93" t="s">
        <v>61</v>
      </c>
      <c r="M265" s="109" t="str">
        <f>VLOOKUP(Table1432[[#This Row],[NUTS III 2013]],Table172537[],2,FALSE)</f>
        <v>112</v>
      </c>
      <c r="N265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4.82</v>
      </c>
      <c r="P265" s="117">
        <v>0</v>
      </c>
      <c r="Q265" s="114">
        <v>0</v>
      </c>
    </row>
    <row r="266" spans="1:17" ht="18.75">
      <c r="A266" s="79" t="s">
        <v>306</v>
      </c>
      <c r="B266" s="14" t="s">
        <v>847</v>
      </c>
      <c r="C266" s="94" t="s">
        <v>547</v>
      </c>
      <c r="D266" s="92" t="s">
        <v>17</v>
      </c>
      <c r="E266" s="109" t="str">
        <f>VLOOKUP(Table1432[[#This Row],[NUTS I]],Table1533[],2,FALSE)</f>
        <v>1</v>
      </c>
      <c r="F266" s="116" t="s">
        <v>18</v>
      </c>
      <c r="G266" s="109" t="str">
        <f>VLOOKUP(Table1432[[#This Row],[NUTS II 2011]],Table1634[],2,FALSE)</f>
        <v>16</v>
      </c>
      <c r="H266" s="92" t="s">
        <v>18</v>
      </c>
      <c r="I266" s="109" t="str">
        <f>VLOOKUP(Table1432[[#This Row],[NUTS II 2013]],Table162436[],2,FALSE)</f>
        <v>16</v>
      </c>
      <c r="J266" s="116" t="s">
        <v>19</v>
      </c>
      <c r="K266" s="109" t="str">
        <f>VLOOKUP(Table1432[[#This Row],[NUTS III 2011]],Table1735[],2,FALSE)</f>
        <v>16C</v>
      </c>
      <c r="L266" s="92" t="s">
        <v>19</v>
      </c>
      <c r="M266" s="109" t="str">
        <f>VLOOKUP(Table1432[[#This Row],[NUTS III 2013]],Table172537[],2,FALSE)</f>
        <v>16I</v>
      </c>
      <c r="N266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4.1100000000000003</v>
      </c>
      <c r="P266" s="117">
        <v>3</v>
      </c>
      <c r="Q266" s="115">
        <v>68</v>
      </c>
    </row>
    <row r="267" spans="1:17" ht="18.75">
      <c r="A267" s="78" t="s">
        <v>307</v>
      </c>
      <c r="B267" s="14" t="s">
        <v>904</v>
      </c>
      <c r="C267" s="94" t="s">
        <v>568</v>
      </c>
      <c r="D267" s="92" t="s">
        <v>17</v>
      </c>
      <c r="E267" s="109" t="str">
        <f>VLOOKUP(Table1432[[#This Row],[NUTS I]],Table1533[],2,FALSE)</f>
        <v>1</v>
      </c>
      <c r="F267" s="116" t="s">
        <v>18</v>
      </c>
      <c r="G267" s="109" t="str">
        <f>VLOOKUP(Table1432[[#This Row],[NUTS II 2011]],Table1634[],2,FALSE)</f>
        <v>16</v>
      </c>
      <c r="H267" s="92" t="s">
        <v>18</v>
      </c>
      <c r="I267" s="109" t="str">
        <f>VLOOKUP(Table1432[[#This Row],[NUTS II 2013]],Table162436[],2,FALSE)</f>
        <v>16</v>
      </c>
      <c r="J267" s="116" t="s">
        <v>917</v>
      </c>
      <c r="K267" s="109" t="str">
        <f>VLOOKUP(Table1432[[#This Row],[NUTS III 2011]],Table1735[],2,FALSE)</f>
        <v>165</v>
      </c>
      <c r="L267" s="93" t="s">
        <v>23</v>
      </c>
      <c r="M267" s="109" t="str">
        <f>VLOOKUP(Table1432[[#This Row],[NUTS III 2013]],Table172537[],2,FALSE)</f>
        <v>16G</v>
      </c>
      <c r="N26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3.42</v>
      </c>
      <c r="P267" s="117">
        <v>0</v>
      </c>
      <c r="Q267" s="114">
        <v>0</v>
      </c>
    </row>
    <row r="268" spans="1:17" ht="31.5">
      <c r="A268" s="79" t="s">
        <v>308</v>
      </c>
      <c r="B268" s="14" t="s">
        <v>997</v>
      </c>
      <c r="C268" s="94" t="s">
        <v>649</v>
      </c>
      <c r="D268" s="92" t="s">
        <v>17</v>
      </c>
      <c r="E268" s="109" t="str">
        <f>VLOOKUP(Table1432[[#This Row],[NUTS I]],Table1533[],2,FALSE)</f>
        <v>1</v>
      </c>
      <c r="F268" s="116" t="s">
        <v>1</v>
      </c>
      <c r="G268" s="109" t="str">
        <f>VLOOKUP(Table1432[[#This Row],[NUTS II 2011]],Table1634[],2,FALSE)</f>
        <v>11</v>
      </c>
      <c r="H268" s="93" t="s">
        <v>1</v>
      </c>
      <c r="I268" s="109" t="str">
        <f>VLOOKUP(Table1432[[#This Row],[NUTS II 2013]],Table162436[],2,FALSE)</f>
        <v>11</v>
      </c>
      <c r="J268" s="116" t="s">
        <v>41</v>
      </c>
      <c r="K268" s="109" t="str">
        <f>VLOOKUP(Table1432[[#This Row],[NUTS III 2011]],Table1735[],2,FALSE)</f>
        <v>117</v>
      </c>
      <c r="L268" s="92" t="s">
        <v>41</v>
      </c>
      <c r="M268" s="109" t="str">
        <f>VLOOKUP(Table1432[[#This Row],[NUTS III 2013]],Table172537[],2,FALSE)</f>
        <v>11D</v>
      </c>
      <c r="N2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8" s="117">
        <v>1</v>
      </c>
      <c r="Q268" s="115">
        <v>15</v>
      </c>
    </row>
    <row r="269" spans="1:17" ht="18.75">
      <c r="A269" s="78" t="s">
        <v>309</v>
      </c>
      <c r="B269" s="14" t="s">
        <v>846</v>
      </c>
      <c r="C269" s="94" t="s">
        <v>546</v>
      </c>
      <c r="D269" s="92" t="s">
        <v>17</v>
      </c>
      <c r="E269" s="109" t="str">
        <f>VLOOKUP(Table1432[[#This Row],[NUTS I]],Table1533[],2,FALSE)</f>
        <v>1</v>
      </c>
      <c r="F269" s="116" t="s">
        <v>18</v>
      </c>
      <c r="G269" s="109" t="str">
        <f>VLOOKUP(Table1432[[#This Row],[NUTS II 2011]],Table1634[],2,FALSE)</f>
        <v>16</v>
      </c>
      <c r="H269" s="92" t="s">
        <v>18</v>
      </c>
      <c r="I269" s="109" t="str">
        <f>VLOOKUP(Table1432[[#This Row],[NUTS II 2013]],Table162436[],2,FALSE)</f>
        <v>16</v>
      </c>
      <c r="J269" s="116" t="s">
        <v>19</v>
      </c>
      <c r="K269" s="109" t="str">
        <f>VLOOKUP(Table1432[[#This Row],[NUTS III 2011]],Table1735[],2,FALSE)</f>
        <v>16C</v>
      </c>
      <c r="L269" s="92" t="s">
        <v>19</v>
      </c>
      <c r="M269" s="109" t="str">
        <f>VLOOKUP(Table1432[[#This Row],[NUTS III 2013]],Table172537[],2,FALSE)</f>
        <v>16I</v>
      </c>
      <c r="N26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69" s="117">
        <v>0</v>
      </c>
      <c r="Q269" s="114">
        <v>0</v>
      </c>
    </row>
    <row r="270" spans="1:17" ht="18.75">
      <c r="A270" s="79" t="s">
        <v>310</v>
      </c>
      <c r="B270" s="14" t="s">
        <v>855</v>
      </c>
      <c r="C270" s="94" t="s">
        <v>623</v>
      </c>
      <c r="D270" s="92" t="s">
        <v>17</v>
      </c>
      <c r="E270" s="109" t="str">
        <f>VLOOKUP(Table1432[[#This Row],[NUTS I]],Table1533[],2,FALSE)</f>
        <v>1</v>
      </c>
      <c r="F270" s="116" t="s">
        <v>18</v>
      </c>
      <c r="G270" s="109" t="str">
        <f>VLOOKUP(Table1432[[#This Row],[NUTS II 2011]],Table1634[],2,FALSE)</f>
        <v>16</v>
      </c>
      <c r="H270" s="92" t="s">
        <v>18</v>
      </c>
      <c r="I270" s="109" t="str">
        <f>VLOOKUP(Table1432[[#This Row],[NUTS II 2013]],Table162436[],2,FALSE)</f>
        <v>16</v>
      </c>
      <c r="J270" s="116" t="s">
        <v>34</v>
      </c>
      <c r="K270" s="109" t="str">
        <f>VLOOKUP(Table1432[[#This Row],[NUTS III 2011]],Table1735[],2,FALSE)</f>
        <v>16B</v>
      </c>
      <c r="L270" s="93" t="s">
        <v>34</v>
      </c>
      <c r="M270" s="109" t="str">
        <f>VLOOKUP(Table1432[[#This Row],[NUTS III 2013]],Table172537[],2,FALSE)</f>
        <v>16B</v>
      </c>
      <c r="N2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270" s="117">
        <v>9</v>
      </c>
      <c r="Q270" s="115">
        <v>10</v>
      </c>
    </row>
    <row r="271" spans="1:17" ht="18.75">
      <c r="A271" s="78" t="s">
        <v>311</v>
      </c>
      <c r="B271" s="14" t="s">
        <v>878</v>
      </c>
      <c r="C271" s="94" t="s">
        <v>528</v>
      </c>
      <c r="D271" s="92" t="s">
        <v>17</v>
      </c>
      <c r="E271" s="109" t="str">
        <f>VLOOKUP(Table1432[[#This Row],[NUTS I]],Table1533[],2,FALSE)</f>
        <v>1</v>
      </c>
      <c r="F271" s="116" t="s">
        <v>18</v>
      </c>
      <c r="G271" s="109" t="str">
        <f>VLOOKUP(Table1432[[#This Row],[NUTS II 2011]],Table1634[],2,FALSE)</f>
        <v>16</v>
      </c>
      <c r="H271" s="92" t="s">
        <v>18</v>
      </c>
      <c r="I271" s="109" t="str">
        <f>VLOOKUP(Table1432[[#This Row],[NUTS II 2013]],Table162436[],2,FALSE)</f>
        <v>16</v>
      </c>
      <c r="J271" s="116" t="s">
        <v>888</v>
      </c>
      <c r="K271" s="109" t="str">
        <f>VLOOKUP(Table1432[[#This Row],[NUTS III 2011]],Table1735[],2,FALSE)</f>
        <v>168</v>
      </c>
      <c r="L271" s="93" t="s">
        <v>47</v>
      </c>
      <c r="M271" s="109" t="str">
        <f>VLOOKUP(Table1432[[#This Row],[NUTS III 2013]],Table172537[],2,FALSE)</f>
        <v>16J</v>
      </c>
      <c r="N27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71" s="117">
        <v>0</v>
      </c>
      <c r="Q271" s="114">
        <v>0</v>
      </c>
    </row>
    <row r="272" spans="1:17" ht="18.75">
      <c r="A272" s="78" t="s">
        <v>312</v>
      </c>
      <c r="B272" s="14" t="s">
        <v>1036</v>
      </c>
      <c r="C272" s="94" t="s">
        <v>690</v>
      </c>
      <c r="D272" s="92" t="s">
        <v>17</v>
      </c>
      <c r="E272" s="109" t="str">
        <f>VLOOKUP(Table1432[[#This Row],[NUTS I]],Table1533[],2,FALSE)</f>
        <v>1</v>
      </c>
      <c r="F272" s="116" t="s">
        <v>1</v>
      </c>
      <c r="G272" s="109" t="str">
        <f>VLOOKUP(Table1432[[#This Row],[NUTS II 2011]],Table1634[],2,FALSE)</f>
        <v>11</v>
      </c>
      <c r="H272" s="93" t="s">
        <v>1</v>
      </c>
      <c r="I272" s="109" t="str">
        <f>VLOOKUP(Table1432[[#This Row],[NUTS II 2013]],Table162436[],2,FALSE)</f>
        <v>11</v>
      </c>
      <c r="J272" s="116" t="s">
        <v>94</v>
      </c>
      <c r="K272" s="109" t="str">
        <f>VLOOKUP(Table1432[[#This Row],[NUTS III 2011]],Table1735[],2,FALSE)</f>
        <v>113</v>
      </c>
      <c r="L272" s="93" t="s">
        <v>72</v>
      </c>
      <c r="M272" s="109" t="str">
        <f>VLOOKUP(Table1432[[#This Row],[NUTS III 2013]],Table172537[],2,FALSE)</f>
        <v>11A</v>
      </c>
      <c r="N272" s="111">
        <f>IFERROR(VLOOKUP(Table1432[[#This Row],[CodINE Mun2013]],VRefAquis!B:H,2,FALSE),IFERROR(VLOOKUP(Table1432[[#This Row],[CodINE NUTIII 2013]],VRefAquis!B:H,2,FALSE),VLOOKUP(Table1432[[#This Row],[CodINE NUTII 2013]],VRefAquis!B:H,2,FALSE)))</f>
        <v>924</v>
      </c>
      <c r="O2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4.54</v>
      </c>
      <c r="P272" s="117">
        <v>49</v>
      </c>
      <c r="Q272" s="114">
        <v>121</v>
      </c>
    </row>
    <row r="273" spans="1:17" ht="18.75">
      <c r="A273" s="79" t="s">
        <v>313</v>
      </c>
      <c r="B273" s="14" t="s">
        <v>951</v>
      </c>
      <c r="C273" s="94" t="s">
        <v>611</v>
      </c>
      <c r="D273" s="92" t="s">
        <v>17</v>
      </c>
      <c r="E273" s="109" t="str">
        <f>VLOOKUP(Table1432[[#This Row],[NUTS I]],Table1533[],2,FALSE)</f>
        <v>1</v>
      </c>
      <c r="F273" s="116" t="s">
        <v>18</v>
      </c>
      <c r="G273" s="109" t="str">
        <f>VLOOKUP(Table1432[[#This Row],[NUTS II 2011]],Table1634[],2,FALSE)</f>
        <v>16</v>
      </c>
      <c r="H273" s="92" t="s">
        <v>18</v>
      </c>
      <c r="I273" s="109" t="str">
        <f>VLOOKUP(Table1432[[#This Row],[NUTS II 2013]],Table162436[],2,FALSE)</f>
        <v>16</v>
      </c>
      <c r="J273" s="116" t="s">
        <v>964</v>
      </c>
      <c r="K273" s="109" t="str">
        <f>VLOOKUP(Table1432[[#This Row],[NUTS III 2011]],Table1735[],2,FALSE)</f>
        <v>161</v>
      </c>
      <c r="L273" s="92" t="s">
        <v>21</v>
      </c>
      <c r="M273" s="109" t="str">
        <f>VLOOKUP(Table1432[[#This Row],[NUTS III 2013]],Table172537[],2,FALSE)</f>
        <v>16D</v>
      </c>
      <c r="N27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3" s="117">
        <v>4</v>
      </c>
      <c r="Q273" s="115">
        <v>15</v>
      </c>
    </row>
    <row r="274" spans="1:17" ht="18.75">
      <c r="A274" s="79" t="s">
        <v>314</v>
      </c>
      <c r="B274" s="14" t="s">
        <v>1001</v>
      </c>
      <c r="C274" s="94" t="s">
        <v>689</v>
      </c>
      <c r="D274" s="92" t="s">
        <v>17</v>
      </c>
      <c r="E274" s="109" t="str">
        <f>VLOOKUP(Table1432[[#This Row],[NUTS I]],Table1533[],2,FALSE)</f>
        <v>1</v>
      </c>
      <c r="F274" s="116" t="s">
        <v>1</v>
      </c>
      <c r="G274" s="109" t="str">
        <f>VLOOKUP(Table1432[[#This Row],[NUTS II 2011]],Table1634[],2,FALSE)</f>
        <v>11</v>
      </c>
      <c r="H274" s="93" t="s">
        <v>1</v>
      </c>
      <c r="I274" s="109" t="str">
        <f>VLOOKUP(Table1432[[#This Row],[NUTS II 2013]],Table162436[],2,FALSE)</f>
        <v>11</v>
      </c>
      <c r="J274" s="116" t="s">
        <v>1007</v>
      </c>
      <c r="K274" s="109" t="str">
        <f>VLOOKUP(Table1432[[#This Row],[NUTS III 2011]],Table1735[],2,FALSE)</f>
        <v>116</v>
      </c>
      <c r="L274" s="93" t="s">
        <v>72</v>
      </c>
      <c r="M274" s="109" t="str">
        <f>VLOOKUP(Table1432[[#This Row],[NUTS III 2013]],Table172537[],2,FALSE)</f>
        <v>11A</v>
      </c>
      <c r="N274" s="111">
        <f>IFERROR(VLOOKUP(Table1432[[#This Row],[CodINE Mun2013]],VRefAquis!B:H,2,FALSE),IFERROR(VLOOKUP(Table1432[[#This Row],[CodINE NUTIII 2013]],VRefAquis!B:H,2,FALSE),VLOOKUP(Table1432[[#This Row],[CodINE NUTII 2013]],VRefAquis!B:H,2,FALSE)))</f>
        <v>780</v>
      </c>
      <c r="O2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3.33</v>
      </c>
      <c r="P274" s="117">
        <v>3</v>
      </c>
      <c r="Q274" s="115">
        <v>5</v>
      </c>
    </row>
    <row r="275" spans="1:17" ht="18.75">
      <c r="A275" s="78" t="s">
        <v>315</v>
      </c>
      <c r="B275" s="14" t="s">
        <v>1047</v>
      </c>
      <c r="C275" s="94" t="s">
        <v>380</v>
      </c>
      <c r="D275" s="92" t="s">
        <v>17</v>
      </c>
      <c r="E275" s="109" t="str">
        <f>VLOOKUP(Table1432[[#This Row],[NUTS I]],Table1533[],2,FALSE)</f>
        <v>1</v>
      </c>
      <c r="F275" s="116" t="s">
        <v>1</v>
      </c>
      <c r="G275" s="109" t="str">
        <f>VLOOKUP(Table1432[[#This Row],[NUTS II 2011]],Table1634[],2,FALSE)</f>
        <v>11</v>
      </c>
      <c r="H275" s="93" t="s">
        <v>1</v>
      </c>
      <c r="I275" s="109" t="str">
        <f>VLOOKUP(Table1432[[#This Row],[NUTS II 2013]],Table162436[],2,FALSE)</f>
        <v>11</v>
      </c>
      <c r="J275" s="116" t="s">
        <v>1055</v>
      </c>
      <c r="K275" s="109" t="str">
        <f>VLOOKUP(Table1432[[#This Row],[NUTS III 2011]],Table1735[],2,FALSE)</f>
        <v>111</v>
      </c>
      <c r="L275" s="92" t="s">
        <v>67</v>
      </c>
      <c r="M275" s="109" t="str">
        <f>VLOOKUP(Table1432[[#This Row],[NUTS III 2013]],Table172537[],2,FALSE)</f>
        <v>111</v>
      </c>
      <c r="N27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5" s="117">
        <v>4</v>
      </c>
      <c r="Q275" s="114">
        <v>12</v>
      </c>
    </row>
    <row r="276" spans="1:17" ht="18.75">
      <c r="A276" s="78" t="s">
        <v>316</v>
      </c>
      <c r="B276" s="14" t="s">
        <v>1027</v>
      </c>
      <c r="C276" s="94" t="s">
        <v>688</v>
      </c>
      <c r="D276" s="92" t="s">
        <v>17</v>
      </c>
      <c r="E276" s="109" t="str">
        <f>VLOOKUP(Table1432[[#This Row],[NUTS I]],Table1533[],2,FALSE)</f>
        <v>1</v>
      </c>
      <c r="F276" s="116" t="s">
        <v>1</v>
      </c>
      <c r="G276" s="109" t="str">
        <f>VLOOKUP(Table1432[[#This Row],[NUTS II 2011]],Table1634[],2,FALSE)</f>
        <v>11</v>
      </c>
      <c r="H276" s="93" t="s">
        <v>1</v>
      </c>
      <c r="I276" s="109" t="str">
        <f>VLOOKUP(Table1432[[#This Row],[NUTS II 2013]],Table162436[],2,FALSE)</f>
        <v>11</v>
      </c>
      <c r="J276" s="116" t="s">
        <v>1035</v>
      </c>
      <c r="K276" s="109" t="str">
        <f>VLOOKUP(Table1432[[#This Row],[NUTS III 2011]],Table1735[],2,FALSE)</f>
        <v>114</v>
      </c>
      <c r="L276" s="93" t="s">
        <v>72</v>
      </c>
      <c r="M276" s="109" t="str">
        <f>VLOOKUP(Table1432[[#This Row],[NUTS III 2013]],Table172537[],2,FALSE)</f>
        <v>11A</v>
      </c>
      <c r="N276" s="111">
        <f>IFERROR(VLOOKUP(Table1432[[#This Row],[CodINE Mun2013]],VRefAquis!B:H,2,FALSE),IFERROR(VLOOKUP(Table1432[[#This Row],[CodINE NUTIII 2013]],VRefAquis!B:H,2,FALSE),VLOOKUP(Table1432[[#This Row],[CodINE NUTII 2013]],VRefAquis!B:H,2,FALSE)))</f>
        <v>1269</v>
      </c>
      <c r="O2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5.42</v>
      </c>
      <c r="P276" s="117">
        <v>137</v>
      </c>
      <c r="Q276" s="114">
        <v>363</v>
      </c>
    </row>
    <row r="277" spans="1:17" ht="18.75">
      <c r="A277" s="78" t="s">
        <v>317</v>
      </c>
      <c r="B277" s="14" t="s">
        <v>966</v>
      </c>
      <c r="C277" s="94" t="s">
        <v>680</v>
      </c>
      <c r="D277" s="92" t="s">
        <v>17</v>
      </c>
      <c r="E277" s="109" t="str">
        <f>VLOOKUP(Table1432[[#This Row],[NUTS I]],Table1533[],2,FALSE)</f>
        <v>1</v>
      </c>
      <c r="F277" s="116" t="s">
        <v>1</v>
      </c>
      <c r="G277" s="109" t="str">
        <f>VLOOKUP(Table1432[[#This Row],[NUTS II 2011]],Table1634[],2,FALSE)</f>
        <v>11</v>
      </c>
      <c r="H277" s="93" t="s">
        <v>1</v>
      </c>
      <c r="I277" s="109" t="str">
        <f>VLOOKUP(Table1432[[#This Row],[NUTS II 2013]],Table162436[],2,FALSE)</f>
        <v>11</v>
      </c>
      <c r="J277" s="116" t="s">
        <v>980</v>
      </c>
      <c r="K277" s="109" t="str">
        <f>VLOOKUP(Table1432[[#This Row],[NUTS III 2011]],Table1735[],2,FALSE)</f>
        <v>118</v>
      </c>
      <c r="L277" s="93" t="s">
        <v>90</v>
      </c>
      <c r="M277" s="109" t="str">
        <f>VLOOKUP(Table1432[[#This Row],[NUTS III 2013]],Table172537[],2,FALSE)</f>
        <v>11B</v>
      </c>
      <c r="N277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</v>
      </c>
      <c r="P277" s="117">
        <v>0</v>
      </c>
      <c r="Q277" s="114">
        <v>0</v>
      </c>
    </row>
    <row r="278" spans="1:17" ht="18.75">
      <c r="A278" s="79" t="s">
        <v>318</v>
      </c>
      <c r="B278" s="14" t="s">
        <v>733</v>
      </c>
      <c r="C278" s="94" t="s">
        <v>408</v>
      </c>
      <c r="D278" s="93" t="s">
        <v>64</v>
      </c>
      <c r="E278" s="110" t="str">
        <f>VLOOKUP(Table1432[[#This Row],[NUTS I]],Table1533[],2,FALSE)</f>
        <v>2</v>
      </c>
      <c r="F278" s="116" t="s">
        <v>64</v>
      </c>
      <c r="G278" s="109" t="str">
        <f>VLOOKUP(Table1432[[#This Row],[NUTS II 2011]],Table1634[],2,FALSE)</f>
        <v>20</v>
      </c>
      <c r="H278" s="92" t="s">
        <v>64</v>
      </c>
      <c r="I278" s="109" t="str">
        <f>VLOOKUP(Table1432[[#This Row],[NUTS II 2013]],Table162436[],2,FALSE)</f>
        <v>20</v>
      </c>
      <c r="J278" s="116" t="s">
        <v>64</v>
      </c>
      <c r="K278" s="109" t="str">
        <f>VLOOKUP(Table1432[[#This Row],[NUTS III 2011]],Table1735[],2,FALSE)</f>
        <v>200</v>
      </c>
      <c r="L278" s="116" t="s">
        <v>64</v>
      </c>
      <c r="M278" s="109" t="str">
        <f>VLOOKUP(Table1432[[#This Row],[NUTS III 2013]],Table172537[],2,FALSE)</f>
        <v>200</v>
      </c>
      <c r="N27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3.36</v>
      </c>
      <c r="P278" s="117">
        <v>0</v>
      </c>
      <c r="Q278" s="115">
        <v>0</v>
      </c>
    </row>
    <row r="279" spans="1:17" ht="18.75">
      <c r="A279" s="78" t="s">
        <v>319</v>
      </c>
      <c r="B279" s="14" t="s">
        <v>789</v>
      </c>
      <c r="C279" s="94" t="s">
        <v>447</v>
      </c>
      <c r="D279" s="92" t="s">
        <v>17</v>
      </c>
      <c r="E279" s="109" t="str">
        <f>VLOOKUP(Table1432[[#This Row],[NUTS I]],Table1533[],2,FALSE)</f>
        <v>1</v>
      </c>
      <c r="F279" s="116" t="s">
        <v>25</v>
      </c>
      <c r="G279" s="109" t="str">
        <f>VLOOKUP(Table1432[[#This Row],[NUTS II 2011]],Table1634[],2,FALSE)</f>
        <v>18</v>
      </c>
      <c r="H279" s="93" t="s">
        <v>25</v>
      </c>
      <c r="I279" s="109" t="str">
        <f>VLOOKUP(Table1432[[#This Row],[NUTS II 2013]],Table162436[],2,FALSE)</f>
        <v>18</v>
      </c>
      <c r="J279" s="116" t="s">
        <v>26</v>
      </c>
      <c r="K279" s="109" t="str">
        <f>VLOOKUP(Table1432[[#This Row],[NUTS III 2011]],Table1735[],2,FALSE)</f>
        <v>183</v>
      </c>
      <c r="L279" s="92" t="s">
        <v>26</v>
      </c>
      <c r="M279" s="109" t="str">
        <f>VLOOKUP(Table1432[[#This Row],[NUTS III 2013]],Table172537[],2,FALSE)</f>
        <v>187</v>
      </c>
      <c r="N27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279" s="117">
        <v>1</v>
      </c>
      <c r="Q279" s="114">
        <v>12</v>
      </c>
    </row>
    <row r="280" spans="1:17" ht="18.75">
      <c r="A280" s="79" t="s">
        <v>320</v>
      </c>
      <c r="B280" s="14" t="s">
        <v>788</v>
      </c>
      <c r="C280" s="94" t="s">
        <v>446</v>
      </c>
      <c r="D280" s="92" t="s">
        <v>17</v>
      </c>
      <c r="E280" s="109" t="str">
        <f>VLOOKUP(Table1432[[#This Row],[NUTS I]],Table1533[],2,FALSE)</f>
        <v>1</v>
      </c>
      <c r="F280" s="116" t="s">
        <v>25</v>
      </c>
      <c r="G280" s="109" t="str">
        <f>VLOOKUP(Table1432[[#This Row],[NUTS II 2011]],Table1634[],2,FALSE)</f>
        <v>18</v>
      </c>
      <c r="H280" s="93" t="s">
        <v>25</v>
      </c>
      <c r="I280" s="109" t="str">
        <f>VLOOKUP(Table1432[[#This Row],[NUTS II 2013]],Table162436[],2,FALSE)</f>
        <v>18</v>
      </c>
      <c r="J280" s="116" t="s">
        <v>26</v>
      </c>
      <c r="K280" s="109" t="str">
        <f>VLOOKUP(Table1432[[#This Row],[NUTS III 2011]],Table1735[],2,FALSE)</f>
        <v>183</v>
      </c>
      <c r="L280" s="92" t="s">
        <v>26</v>
      </c>
      <c r="M280" s="109" t="str">
        <f>VLOOKUP(Table1432[[#This Row],[NUTS III 2013]],Table172537[],2,FALSE)</f>
        <v>187</v>
      </c>
      <c r="N28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80" s="117">
        <v>0</v>
      </c>
      <c r="Q280" s="115">
        <v>0</v>
      </c>
    </row>
    <row r="281" spans="1:17" ht="18.75">
      <c r="A281" s="79" t="s">
        <v>321</v>
      </c>
      <c r="B281" s="14" t="s">
        <v>1046</v>
      </c>
      <c r="C281" s="94" t="s">
        <v>381</v>
      </c>
      <c r="D281" s="92" t="s">
        <v>17</v>
      </c>
      <c r="E281" s="109" t="str">
        <f>VLOOKUP(Table1432[[#This Row],[NUTS I]],Table1533[],2,FALSE)</f>
        <v>1</v>
      </c>
      <c r="F281" s="116" t="s">
        <v>1</v>
      </c>
      <c r="G281" s="109" t="str">
        <f>VLOOKUP(Table1432[[#This Row],[NUTS II 2011]],Table1634[],2,FALSE)</f>
        <v>11</v>
      </c>
      <c r="H281" s="93" t="s">
        <v>1</v>
      </c>
      <c r="I281" s="109" t="str">
        <f>VLOOKUP(Table1432[[#This Row],[NUTS II 2013]],Table162436[],2,FALSE)</f>
        <v>11</v>
      </c>
      <c r="J281" s="116" t="s">
        <v>1055</v>
      </c>
      <c r="K281" s="109" t="str">
        <f>VLOOKUP(Table1432[[#This Row],[NUTS III 2011]],Table1735[],2,FALSE)</f>
        <v>111</v>
      </c>
      <c r="L281" s="92" t="s">
        <v>67</v>
      </c>
      <c r="M281" s="109" t="str">
        <f>VLOOKUP(Table1432[[#This Row],[NUTS III 2013]],Table172537[],2,FALSE)</f>
        <v>111</v>
      </c>
      <c r="N28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4.7300000000000004</v>
      </c>
      <c r="P281" s="117">
        <v>7</v>
      </c>
      <c r="Q281" s="115">
        <v>129</v>
      </c>
    </row>
    <row r="282" spans="1:17" ht="18.75">
      <c r="A282" s="79" t="s">
        <v>322</v>
      </c>
      <c r="B282" s="14" t="s">
        <v>772</v>
      </c>
      <c r="C282" s="94" t="s">
        <v>488</v>
      </c>
      <c r="D282" s="92" t="s">
        <v>17</v>
      </c>
      <c r="E282" s="109" t="str">
        <f>VLOOKUP(Table1432[[#This Row],[NUTS I]],Table1533[],2,FALSE)</f>
        <v>1</v>
      </c>
      <c r="F282" s="116" t="s">
        <v>25</v>
      </c>
      <c r="G282" s="109" t="str">
        <f>VLOOKUP(Table1432[[#This Row],[NUTS II 2011]],Table1634[],2,FALSE)</f>
        <v>18</v>
      </c>
      <c r="H282" s="93" t="s">
        <v>25</v>
      </c>
      <c r="I282" s="109" t="str">
        <f>VLOOKUP(Table1432[[#This Row],[NUTS II 2013]],Table162436[],2,FALSE)</f>
        <v>18</v>
      </c>
      <c r="J282" s="116" t="s">
        <v>44</v>
      </c>
      <c r="K282" s="109" t="str">
        <f>VLOOKUP(Table1432[[#This Row],[NUTS III 2011]],Table1735[],2,FALSE)</f>
        <v>184</v>
      </c>
      <c r="L282" s="92" t="s">
        <v>44</v>
      </c>
      <c r="M282" s="109" t="str">
        <f>VLOOKUP(Table1432[[#This Row],[NUTS III 2013]],Table172537[],2,FALSE)</f>
        <v>184</v>
      </c>
      <c r="N282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282" s="117">
        <v>5</v>
      </c>
      <c r="Q282" s="115">
        <v>29</v>
      </c>
    </row>
    <row r="283" spans="1:17" ht="18.75">
      <c r="A283" s="78" t="s">
        <v>323</v>
      </c>
      <c r="B283" s="14" t="s">
        <v>1040</v>
      </c>
      <c r="C283" s="94" t="s">
        <v>706</v>
      </c>
      <c r="D283" s="92" t="s">
        <v>17</v>
      </c>
      <c r="E283" s="109" t="str">
        <f>VLOOKUP(Table1432[[#This Row],[NUTS I]],Table1533[],2,FALSE)</f>
        <v>1</v>
      </c>
      <c r="F283" s="116" t="s">
        <v>1</v>
      </c>
      <c r="G283" s="109" t="str">
        <f>VLOOKUP(Table1432[[#This Row],[NUTS II 2011]],Table1634[],2,FALSE)</f>
        <v>11</v>
      </c>
      <c r="H283" s="93" t="s">
        <v>1</v>
      </c>
      <c r="I283" s="109" t="str">
        <f>VLOOKUP(Table1432[[#This Row],[NUTS II 2013]],Table162436[],2,FALSE)</f>
        <v>11</v>
      </c>
      <c r="J283" s="116" t="s">
        <v>94</v>
      </c>
      <c r="K283" s="109" t="str">
        <f>VLOOKUP(Table1432[[#This Row],[NUTS III 2011]],Table1735[],2,FALSE)</f>
        <v>113</v>
      </c>
      <c r="L283" s="92" t="s">
        <v>94</v>
      </c>
      <c r="M283" s="109" t="str">
        <f>VLOOKUP(Table1432[[#This Row],[NUTS III 2013]],Table172537[],2,FALSE)</f>
        <v>119</v>
      </c>
      <c r="N283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283" s="117">
        <v>9</v>
      </c>
      <c r="Q283" s="114">
        <v>9</v>
      </c>
    </row>
    <row r="284" spans="1:17" ht="31.5">
      <c r="A284" s="78" t="s">
        <v>324</v>
      </c>
      <c r="B284" s="14" t="s">
        <v>736</v>
      </c>
      <c r="C284" s="94" t="s">
        <v>407</v>
      </c>
      <c r="D284" s="93" t="s">
        <v>64</v>
      </c>
      <c r="E284" s="110" t="str">
        <f>VLOOKUP(Table1432[[#This Row],[NUTS I]],Table1533[],2,FALSE)</f>
        <v>2</v>
      </c>
      <c r="F284" s="116" t="s">
        <v>64</v>
      </c>
      <c r="G284" s="109" t="str">
        <f>VLOOKUP(Table1432[[#This Row],[NUTS II 2011]],Table1634[],2,FALSE)</f>
        <v>20</v>
      </c>
      <c r="H284" s="92" t="s">
        <v>64</v>
      </c>
      <c r="I284" s="109" t="str">
        <f>VLOOKUP(Table1432[[#This Row],[NUTS II 2013]],Table162436[],2,FALSE)</f>
        <v>20</v>
      </c>
      <c r="J284" s="116" t="s">
        <v>64</v>
      </c>
      <c r="K284" s="109" t="str">
        <f>VLOOKUP(Table1432[[#This Row],[NUTS III 2011]],Table1735[],2,FALSE)</f>
        <v>200</v>
      </c>
      <c r="L284" s="116" t="s">
        <v>64</v>
      </c>
      <c r="M284" s="109" t="str">
        <f>VLOOKUP(Table1432[[#This Row],[NUTS III 2013]],Table172537[],2,FALSE)</f>
        <v>200</v>
      </c>
      <c r="N2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4.6399999999999997</v>
      </c>
      <c r="P284" s="117">
        <v>5</v>
      </c>
      <c r="Q284" s="114">
        <v>115</v>
      </c>
    </row>
    <row r="285" spans="1:17" ht="18.75">
      <c r="A285" s="79" t="s">
        <v>325</v>
      </c>
      <c r="B285" s="14" t="s">
        <v>895</v>
      </c>
      <c r="C285" s="94" t="s">
        <v>545</v>
      </c>
      <c r="D285" s="92" t="s">
        <v>17</v>
      </c>
      <c r="E285" s="109" t="str">
        <f>VLOOKUP(Table1432[[#This Row],[NUTS I]],Table1533[],2,FALSE)</f>
        <v>1</v>
      </c>
      <c r="F285" s="116" t="s">
        <v>18</v>
      </c>
      <c r="G285" s="109" t="str">
        <f>VLOOKUP(Table1432[[#This Row],[NUTS II 2011]],Table1634[],2,FALSE)</f>
        <v>16</v>
      </c>
      <c r="H285" s="92" t="s">
        <v>18</v>
      </c>
      <c r="I285" s="109" t="str">
        <f>VLOOKUP(Table1432[[#This Row],[NUTS II 2013]],Table162436[],2,FALSE)</f>
        <v>16</v>
      </c>
      <c r="J285" s="116" t="s">
        <v>900</v>
      </c>
      <c r="K285" s="109" t="str">
        <f>VLOOKUP(Table1432[[#This Row],[NUTS III 2011]],Table1735[],2,FALSE)</f>
        <v>166</v>
      </c>
      <c r="L285" s="92" t="s">
        <v>19</v>
      </c>
      <c r="M285" s="109" t="str">
        <f>VLOOKUP(Table1432[[#This Row],[NUTS III 2013]],Table172537[],2,FALSE)</f>
        <v>16I</v>
      </c>
      <c r="N28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85" s="117">
        <v>0</v>
      </c>
      <c r="Q285" s="115">
        <v>0</v>
      </c>
    </row>
    <row r="286" spans="1:17" ht="18.75">
      <c r="A286" s="79" t="s">
        <v>326</v>
      </c>
      <c r="B286" s="14" t="s">
        <v>746</v>
      </c>
      <c r="C286" s="94" t="s">
        <v>428</v>
      </c>
      <c r="D286" s="92" t="s">
        <v>17</v>
      </c>
      <c r="E286" s="109" t="str">
        <f>VLOOKUP(Table1432[[#This Row],[NUTS I]],Table1533[],2,FALSE)</f>
        <v>1</v>
      </c>
      <c r="F286" s="116" t="s">
        <v>29</v>
      </c>
      <c r="G286" s="109" t="str">
        <f>VLOOKUP(Table1432[[#This Row],[NUTS II 2011]],Table1634[],2,FALSE)</f>
        <v>15</v>
      </c>
      <c r="H286" s="93" t="s">
        <v>29</v>
      </c>
      <c r="I286" s="109" t="str">
        <f>VLOOKUP(Table1432[[#This Row],[NUTS II 2013]],Table162436[],2,FALSE)</f>
        <v>15</v>
      </c>
      <c r="J286" s="116" t="s">
        <v>29</v>
      </c>
      <c r="K286" s="109">
        <f>VLOOKUP(Table1432[[#This Row],[NUTS III 2011]],Table1735[],2,FALSE)</f>
        <v>150</v>
      </c>
      <c r="L286" s="92" t="s">
        <v>29</v>
      </c>
      <c r="M286" s="109">
        <f>VLOOKUP(Table1432[[#This Row],[NUTS III 2013]],Table172537[],2,FALSE)</f>
        <v>150</v>
      </c>
      <c r="N286" s="111">
        <f>IFERROR(VLOOKUP(Table1432[[#This Row],[CodINE Mun2013]],VRefAquis!B:H,2,FALSE),IFERROR(VLOOKUP(Table1432[[#This Row],[CodINE NUTIII 2013]],VRefAquis!B:H,2,FALSE),VLOOKUP(Table1432[[#This Row],[CodINE NUTII 2013]],VRefAquis!B:H,2,FALSE)))</f>
        <v>1597</v>
      </c>
      <c r="O2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4.8499999999999996</v>
      </c>
      <c r="P286" s="117">
        <v>0</v>
      </c>
      <c r="Q286" s="115">
        <v>0</v>
      </c>
    </row>
    <row r="287" spans="1:17" ht="18.75">
      <c r="A287" s="79" t="s">
        <v>327</v>
      </c>
      <c r="B287" s="14" t="s">
        <v>1026</v>
      </c>
      <c r="C287" s="94" t="s">
        <v>687</v>
      </c>
      <c r="D287" s="92" t="s">
        <v>17</v>
      </c>
      <c r="E287" s="109" t="str">
        <f>VLOOKUP(Table1432[[#This Row],[NUTS I]],Table1533[],2,FALSE)</f>
        <v>1</v>
      </c>
      <c r="F287" s="116" t="s">
        <v>1</v>
      </c>
      <c r="G287" s="109" t="str">
        <f>VLOOKUP(Table1432[[#This Row],[NUTS II 2011]],Table1634[],2,FALSE)</f>
        <v>11</v>
      </c>
      <c r="H287" s="93" t="s">
        <v>1</v>
      </c>
      <c r="I287" s="109" t="str">
        <f>VLOOKUP(Table1432[[#This Row],[NUTS II 2013]],Table162436[],2,FALSE)</f>
        <v>11</v>
      </c>
      <c r="J287" s="116" t="s">
        <v>1035</v>
      </c>
      <c r="K287" s="109" t="str">
        <f>VLOOKUP(Table1432[[#This Row],[NUTS III 2011]],Table1735[],2,FALSE)</f>
        <v>114</v>
      </c>
      <c r="L287" s="93" t="s">
        <v>72</v>
      </c>
      <c r="M287" s="109" t="str">
        <f>VLOOKUP(Table1432[[#This Row],[NUTS III 2013]],Table172537[],2,FALSE)</f>
        <v>11A</v>
      </c>
      <c r="N287" s="111">
        <f>IFERROR(VLOOKUP(Table1432[[#This Row],[CodINE Mun2013]],VRefAquis!B:H,2,FALSE),IFERROR(VLOOKUP(Table1432[[#This Row],[CodINE NUTIII 2013]],VRefAquis!B:H,2,FALSE),VLOOKUP(Table1432[[#This Row],[CodINE NUTII 2013]],VRefAquis!B:H,2,FALSE)))</f>
        <v>1186</v>
      </c>
      <c r="O2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</v>
      </c>
      <c r="P287" s="117">
        <v>0</v>
      </c>
      <c r="Q287" s="115">
        <v>0</v>
      </c>
    </row>
    <row r="288" spans="1:17" ht="18.75">
      <c r="A288" s="78" t="s">
        <v>328</v>
      </c>
      <c r="B288" s="14" t="s">
        <v>744</v>
      </c>
      <c r="C288" s="94" t="s">
        <v>406</v>
      </c>
      <c r="D288" s="93" t="s">
        <v>64</v>
      </c>
      <c r="E288" s="110" t="str">
        <f>VLOOKUP(Table1432[[#This Row],[NUTS I]],Table1533[],2,FALSE)</f>
        <v>2</v>
      </c>
      <c r="F288" s="116" t="s">
        <v>64</v>
      </c>
      <c r="G288" s="109" t="str">
        <f>VLOOKUP(Table1432[[#This Row],[NUTS II 2011]],Table1634[],2,FALSE)</f>
        <v>20</v>
      </c>
      <c r="H288" s="92" t="s">
        <v>64</v>
      </c>
      <c r="I288" s="109" t="str">
        <f>VLOOKUP(Table1432[[#This Row],[NUTS II 2013]],Table162436[],2,FALSE)</f>
        <v>20</v>
      </c>
      <c r="J288" s="116" t="s">
        <v>64</v>
      </c>
      <c r="K288" s="109" t="str">
        <f>VLOOKUP(Table1432[[#This Row],[NUTS III 2011]],Table1735[],2,FALSE)</f>
        <v>200</v>
      </c>
      <c r="L288" s="116" t="s">
        <v>64</v>
      </c>
      <c r="M288" s="109" t="str">
        <f>VLOOKUP(Table1432[[#This Row],[NUTS III 2013]],Table172537[],2,FALSE)</f>
        <v>200</v>
      </c>
      <c r="N28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88" s="117">
        <v>0</v>
      </c>
      <c r="Q288" s="114">
        <v>0</v>
      </c>
    </row>
    <row r="289" spans="1:17" ht="18.75">
      <c r="A289" s="79" t="s">
        <v>329</v>
      </c>
      <c r="B289" s="14" t="s">
        <v>996</v>
      </c>
      <c r="C289" s="94" t="s">
        <v>639</v>
      </c>
      <c r="D289" s="92" t="s">
        <v>17</v>
      </c>
      <c r="E289" s="109" t="str">
        <f>VLOOKUP(Table1432[[#This Row],[NUTS I]],Table1533[],2,FALSE)</f>
        <v>1</v>
      </c>
      <c r="F289" s="116" t="s">
        <v>1</v>
      </c>
      <c r="G289" s="109" t="str">
        <f>VLOOKUP(Table1432[[#This Row],[NUTS II 2011]],Table1634[],2,FALSE)</f>
        <v>11</v>
      </c>
      <c r="H289" s="93" t="s">
        <v>1</v>
      </c>
      <c r="I289" s="109" t="str">
        <f>VLOOKUP(Table1432[[#This Row],[NUTS II 2013]],Table162436[],2,FALSE)</f>
        <v>11</v>
      </c>
      <c r="J289" s="116" t="s">
        <v>41</v>
      </c>
      <c r="K289" s="109" t="str">
        <f>VLOOKUP(Table1432[[#This Row],[NUTS III 2011]],Table1735[],2,FALSE)</f>
        <v>117</v>
      </c>
      <c r="L289" s="92" t="s">
        <v>40</v>
      </c>
      <c r="M289" s="109" t="str">
        <f>VLOOKUP(Table1432[[#This Row],[NUTS III 2013]],Table172537[],2,FALSE)</f>
        <v>11E</v>
      </c>
      <c r="N289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2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1.86</v>
      </c>
      <c r="P289" s="117">
        <v>3</v>
      </c>
      <c r="Q289" s="114">
        <v>4</v>
      </c>
    </row>
    <row r="290" spans="1:17" ht="31.5">
      <c r="A290" s="78" t="s">
        <v>330</v>
      </c>
      <c r="B290" s="14" t="s">
        <v>835</v>
      </c>
      <c r="C290" s="94" t="s">
        <v>508</v>
      </c>
      <c r="D290" s="92" t="s">
        <v>17</v>
      </c>
      <c r="E290" s="109" t="str">
        <f>VLOOKUP(Table1432[[#This Row],[NUTS I]],Table1533[],2,FALSE)</f>
        <v>1</v>
      </c>
      <c r="F290" s="116" t="s">
        <v>167</v>
      </c>
      <c r="G290" s="109" t="str">
        <f>VLOOKUP(Table1432[[#This Row],[NUTS II 2011]],Table1634[],2,FALSE)</f>
        <v>17</v>
      </c>
      <c r="H290" s="93" t="s">
        <v>36</v>
      </c>
      <c r="I290" s="109" t="str">
        <f>VLOOKUP(Table1432[[#This Row],[NUTS II 2013]],Table162436[],2,FALSE)</f>
        <v>17</v>
      </c>
      <c r="J290" s="116" t="s">
        <v>843</v>
      </c>
      <c r="K290" s="109" t="str">
        <f>VLOOKUP(Table1432[[#This Row],[NUTS III 2011]],Table1735[],2,FALSE)</f>
        <v>171</v>
      </c>
      <c r="L290" s="92" t="s">
        <v>36</v>
      </c>
      <c r="M290" s="109" t="str">
        <f>VLOOKUP(Table1432[[#This Row],[NUTS III 2013]],Table172537[],2,FALSE)</f>
        <v>170</v>
      </c>
      <c r="N290" s="111">
        <f>IFERROR(VLOOKUP(Table1432[[#This Row],[CodINE Mun2013]],VRefAquis!B:H,2,FALSE),IFERROR(VLOOKUP(Table1432[[#This Row],[CodINE NUTIII 2013]],VRefAquis!B:H,2,FALSE),VLOOKUP(Table1432[[#This Row],[CodINE NUTII 2013]],VRefAquis!B:H,2,FALSE)))</f>
        <v>1719</v>
      </c>
      <c r="O2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6.82</v>
      </c>
      <c r="P290" s="117">
        <v>3</v>
      </c>
      <c r="Q290" s="114">
        <v>44</v>
      </c>
    </row>
    <row r="291" spans="1:17" ht="31.5">
      <c r="A291" s="79" t="s">
        <v>331</v>
      </c>
      <c r="B291" s="14" t="s">
        <v>738</v>
      </c>
      <c r="C291" s="94" t="s">
        <v>405</v>
      </c>
      <c r="D291" s="93" t="s">
        <v>64</v>
      </c>
      <c r="E291" s="110" t="str">
        <f>VLOOKUP(Table1432[[#This Row],[NUTS I]],Table1533[],2,FALSE)</f>
        <v>2</v>
      </c>
      <c r="F291" s="116" t="s">
        <v>64</v>
      </c>
      <c r="G291" s="109" t="str">
        <f>VLOOKUP(Table1432[[#This Row],[NUTS II 2011]],Table1634[],2,FALSE)</f>
        <v>20</v>
      </c>
      <c r="H291" s="92" t="s">
        <v>64</v>
      </c>
      <c r="I291" s="109" t="str">
        <f>VLOOKUP(Table1432[[#This Row],[NUTS II 2013]],Table162436[],2,FALSE)</f>
        <v>20</v>
      </c>
      <c r="J291" s="116" t="s">
        <v>64</v>
      </c>
      <c r="K291" s="109" t="str">
        <f>VLOOKUP(Table1432[[#This Row],[NUTS III 2011]],Table1735[],2,FALSE)</f>
        <v>200</v>
      </c>
      <c r="L291" s="116" t="s">
        <v>64</v>
      </c>
      <c r="M291" s="109" t="str">
        <f>VLOOKUP(Table1432[[#This Row],[NUTS III 2013]],Table172537[],2,FALSE)</f>
        <v>200</v>
      </c>
      <c r="N29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91" s="117">
        <v>0</v>
      </c>
      <c r="Q291" s="115">
        <v>0</v>
      </c>
    </row>
    <row r="292" spans="1:17" ht="31.5">
      <c r="A292" s="78" t="s">
        <v>332</v>
      </c>
      <c r="B292" s="14" t="s">
        <v>845</v>
      </c>
      <c r="C292" s="94" t="s">
        <v>544</v>
      </c>
      <c r="D292" s="92" t="s">
        <v>17</v>
      </c>
      <c r="E292" s="109" t="str">
        <f>VLOOKUP(Table1432[[#This Row],[NUTS I]],Table1533[],2,FALSE)</f>
        <v>1</v>
      </c>
      <c r="F292" s="116" t="s">
        <v>18</v>
      </c>
      <c r="G292" s="109" t="str">
        <f>VLOOKUP(Table1432[[#This Row],[NUTS II 2011]],Table1634[],2,FALSE)</f>
        <v>16</v>
      </c>
      <c r="H292" s="92" t="s">
        <v>18</v>
      </c>
      <c r="I292" s="109" t="str">
        <f>VLOOKUP(Table1432[[#This Row],[NUTS II 2013]],Table162436[],2,FALSE)</f>
        <v>16</v>
      </c>
      <c r="J292" s="116" t="s">
        <v>19</v>
      </c>
      <c r="K292" s="109" t="str">
        <f>VLOOKUP(Table1432[[#This Row],[NUTS III 2011]],Table1735[],2,FALSE)</f>
        <v>16C</v>
      </c>
      <c r="L292" s="92" t="s">
        <v>19</v>
      </c>
      <c r="M292" s="109" t="str">
        <f>VLOOKUP(Table1432[[#This Row],[NUTS III 2013]],Table172537[],2,FALSE)</f>
        <v>16I</v>
      </c>
      <c r="N29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292" s="117">
        <v>1</v>
      </c>
      <c r="Q292" s="114">
        <v>10</v>
      </c>
    </row>
    <row r="293" spans="1:17" ht="31.5">
      <c r="A293" s="78" t="s">
        <v>333</v>
      </c>
      <c r="B293" s="14" t="s">
        <v>1045</v>
      </c>
      <c r="C293" s="94" t="s">
        <v>382</v>
      </c>
      <c r="D293" s="92" t="s">
        <v>17</v>
      </c>
      <c r="E293" s="109" t="str">
        <f>VLOOKUP(Table1432[[#This Row],[NUTS I]],Table1533[],2,FALSE)</f>
        <v>1</v>
      </c>
      <c r="F293" s="116" t="s">
        <v>1</v>
      </c>
      <c r="G293" s="109" t="str">
        <f>VLOOKUP(Table1432[[#This Row],[NUTS II 2011]],Table1634[],2,FALSE)</f>
        <v>11</v>
      </c>
      <c r="H293" s="93" t="s">
        <v>1</v>
      </c>
      <c r="I293" s="109" t="str">
        <f>VLOOKUP(Table1432[[#This Row],[NUTS II 2013]],Table162436[],2,FALSE)</f>
        <v>11</v>
      </c>
      <c r="J293" s="116" t="s">
        <v>1055</v>
      </c>
      <c r="K293" s="109" t="str">
        <f>VLOOKUP(Table1432[[#This Row],[NUTS III 2011]],Table1735[],2,FALSE)</f>
        <v>111</v>
      </c>
      <c r="L293" s="92" t="s">
        <v>67</v>
      </c>
      <c r="M293" s="109" t="str">
        <f>VLOOKUP(Table1432[[#This Row],[NUTS III 2013]],Table172537[],2,FALSE)</f>
        <v>111</v>
      </c>
      <c r="N293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93" s="117">
        <v>0</v>
      </c>
      <c r="Q293" s="114">
        <v>0</v>
      </c>
    </row>
    <row r="294" spans="1:17" ht="31.5">
      <c r="A294" s="79" t="s">
        <v>334</v>
      </c>
      <c r="B294" s="14" t="s">
        <v>1039</v>
      </c>
      <c r="C294" s="94" t="s">
        <v>705</v>
      </c>
      <c r="D294" s="92" t="s">
        <v>17</v>
      </c>
      <c r="E294" s="109" t="str">
        <f>VLOOKUP(Table1432[[#This Row],[NUTS I]],Table1533[],2,FALSE)</f>
        <v>1</v>
      </c>
      <c r="F294" s="116" t="s">
        <v>1</v>
      </c>
      <c r="G294" s="109" t="str">
        <f>VLOOKUP(Table1432[[#This Row],[NUTS II 2011]],Table1634[],2,FALSE)</f>
        <v>11</v>
      </c>
      <c r="H294" s="93" t="s">
        <v>1</v>
      </c>
      <c r="I294" s="109" t="str">
        <f>VLOOKUP(Table1432[[#This Row],[NUTS II 2013]],Table162436[],2,FALSE)</f>
        <v>11</v>
      </c>
      <c r="J294" s="116" t="s">
        <v>94</v>
      </c>
      <c r="K294" s="109" t="str">
        <f>VLOOKUP(Table1432[[#This Row],[NUTS III 2011]],Table1735[],2,FALSE)</f>
        <v>113</v>
      </c>
      <c r="L294" s="92" t="s">
        <v>94</v>
      </c>
      <c r="M294" s="109" t="str">
        <f>VLOOKUP(Table1432[[#This Row],[NUTS III 2013]],Table172537[],2,FALSE)</f>
        <v>119</v>
      </c>
      <c r="N294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94" s="117">
        <v>1</v>
      </c>
      <c r="Q294" s="115">
        <v>17</v>
      </c>
    </row>
    <row r="295" spans="1:17" ht="31.5">
      <c r="A295" s="78" t="s">
        <v>335</v>
      </c>
      <c r="B295" s="14" t="s">
        <v>995</v>
      </c>
      <c r="C295" s="94" t="s">
        <v>648</v>
      </c>
      <c r="D295" s="92" t="s">
        <v>17</v>
      </c>
      <c r="E295" s="109" t="str">
        <f>VLOOKUP(Table1432[[#This Row],[NUTS I]],Table1533[],2,FALSE)</f>
        <v>1</v>
      </c>
      <c r="F295" s="116" t="s">
        <v>1</v>
      </c>
      <c r="G295" s="109" t="str">
        <f>VLOOKUP(Table1432[[#This Row],[NUTS II 2011]],Table1634[],2,FALSE)</f>
        <v>11</v>
      </c>
      <c r="H295" s="93" t="s">
        <v>1</v>
      </c>
      <c r="I295" s="109" t="str">
        <f>VLOOKUP(Table1432[[#This Row],[NUTS II 2013]],Table162436[],2,FALSE)</f>
        <v>11</v>
      </c>
      <c r="J295" s="116" t="s">
        <v>41</v>
      </c>
      <c r="K295" s="109" t="str">
        <f>VLOOKUP(Table1432[[#This Row],[NUTS III 2011]],Table1735[],2,FALSE)</f>
        <v>117</v>
      </c>
      <c r="L295" s="92" t="s">
        <v>41</v>
      </c>
      <c r="M295" s="109" t="str">
        <f>VLOOKUP(Table1432[[#This Row],[NUTS III 2013]],Table172537[],2,FALSE)</f>
        <v>11D</v>
      </c>
      <c r="N29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95" s="117">
        <v>0</v>
      </c>
      <c r="Q295" s="114">
        <v>0</v>
      </c>
    </row>
    <row r="296" spans="1:17" ht="18.75">
      <c r="A296" s="78" t="s">
        <v>336</v>
      </c>
      <c r="B296" s="14" t="s">
        <v>1025</v>
      </c>
      <c r="C296" s="94" t="s">
        <v>686</v>
      </c>
      <c r="D296" s="92" t="s">
        <v>17</v>
      </c>
      <c r="E296" s="109" t="str">
        <f>VLOOKUP(Table1432[[#This Row],[NUTS I]],Table1533[],2,FALSE)</f>
        <v>1</v>
      </c>
      <c r="F296" s="116" t="s">
        <v>1</v>
      </c>
      <c r="G296" s="109" t="str">
        <f>VLOOKUP(Table1432[[#This Row],[NUTS II 2011]],Table1634[],2,FALSE)</f>
        <v>11</v>
      </c>
      <c r="H296" s="93" t="s">
        <v>1</v>
      </c>
      <c r="I296" s="109" t="str">
        <f>VLOOKUP(Table1432[[#This Row],[NUTS II 2013]],Table162436[],2,FALSE)</f>
        <v>11</v>
      </c>
      <c r="J296" s="116" t="s">
        <v>1035</v>
      </c>
      <c r="K296" s="109" t="str">
        <f>VLOOKUP(Table1432[[#This Row],[NUTS III 2011]],Table1735[],2,FALSE)</f>
        <v>114</v>
      </c>
      <c r="L296" s="93" t="s">
        <v>72</v>
      </c>
      <c r="M296" s="109" t="str">
        <f>VLOOKUP(Table1432[[#This Row],[NUTS III 2013]],Table172537[],2,FALSE)</f>
        <v>11A</v>
      </c>
      <c r="N296" s="111">
        <f>IFERROR(VLOOKUP(Table1432[[#This Row],[CodINE Mun2013]],VRefAquis!B:H,2,FALSE),IFERROR(VLOOKUP(Table1432[[#This Row],[CodINE NUTIII 2013]],VRefAquis!B:H,2,FALSE),VLOOKUP(Table1432[[#This Row],[CodINE NUTII 2013]],VRefAquis!B:H,2,FALSE)))</f>
        <v>1528</v>
      </c>
      <c r="O2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296" s="117">
        <v>339</v>
      </c>
      <c r="Q296" s="114">
        <v>824</v>
      </c>
    </row>
    <row r="297" spans="1:17" ht="31.5">
      <c r="A297" s="79" t="s">
        <v>337</v>
      </c>
      <c r="B297" s="14" t="s">
        <v>903</v>
      </c>
      <c r="C297" s="94" t="s">
        <v>567</v>
      </c>
      <c r="D297" s="92" t="s">
        <v>17</v>
      </c>
      <c r="E297" s="109" t="str">
        <f>VLOOKUP(Table1432[[#This Row],[NUTS I]],Table1533[],2,FALSE)</f>
        <v>1</v>
      </c>
      <c r="F297" s="116" t="s">
        <v>18</v>
      </c>
      <c r="G297" s="109" t="str">
        <f>VLOOKUP(Table1432[[#This Row],[NUTS II 2011]],Table1634[],2,FALSE)</f>
        <v>16</v>
      </c>
      <c r="H297" s="92" t="s">
        <v>18</v>
      </c>
      <c r="I297" s="109" t="str">
        <f>VLOOKUP(Table1432[[#This Row],[NUTS II 2013]],Table162436[],2,FALSE)</f>
        <v>16</v>
      </c>
      <c r="J297" s="116" t="s">
        <v>917</v>
      </c>
      <c r="K297" s="109" t="str">
        <f>VLOOKUP(Table1432[[#This Row],[NUTS III 2011]],Table1735[],2,FALSE)</f>
        <v>165</v>
      </c>
      <c r="L297" s="93" t="s">
        <v>23</v>
      </c>
      <c r="M297" s="109" t="str">
        <f>VLOOKUP(Table1432[[#This Row],[NUTS III 2013]],Table172537[],2,FALSE)</f>
        <v>16G</v>
      </c>
      <c r="N29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97" s="117">
        <v>0</v>
      </c>
      <c r="Q297" s="115">
        <v>0</v>
      </c>
    </row>
    <row r="298" spans="1:17" ht="31.5">
      <c r="A298" s="79" t="s">
        <v>338</v>
      </c>
      <c r="B298" s="14" t="s">
        <v>923</v>
      </c>
      <c r="C298" s="94" t="s">
        <v>591</v>
      </c>
      <c r="D298" s="92" t="s">
        <v>17</v>
      </c>
      <c r="E298" s="109" t="str">
        <f>VLOOKUP(Table1432[[#This Row],[NUTS I]],Table1533[],2,FALSE)</f>
        <v>1</v>
      </c>
      <c r="F298" s="116" t="s">
        <v>18</v>
      </c>
      <c r="G298" s="109" t="str">
        <f>VLOOKUP(Table1432[[#This Row],[NUTS II 2011]],Table1634[],2,FALSE)</f>
        <v>16</v>
      </c>
      <c r="H298" s="92" t="s">
        <v>18</v>
      </c>
      <c r="I298" s="109" t="str">
        <f>VLOOKUP(Table1432[[#This Row],[NUTS II 2013]],Table162436[],2,FALSE)</f>
        <v>16</v>
      </c>
      <c r="J298" s="116" t="s">
        <v>933</v>
      </c>
      <c r="K298" s="109" t="str">
        <f>VLOOKUP(Table1432[[#This Row],[NUTS III 2011]],Table1735[],2,FALSE)</f>
        <v>164</v>
      </c>
      <c r="L298" s="92" t="s">
        <v>69</v>
      </c>
      <c r="M298" s="109" t="str">
        <f>VLOOKUP(Table1432[[#This Row],[NUTS III 2013]],Table172537[],2,FALSE)</f>
        <v>16E</v>
      </c>
      <c r="N2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2.64</v>
      </c>
      <c r="P298" s="117">
        <v>0</v>
      </c>
      <c r="Q298" s="115">
        <v>0</v>
      </c>
    </row>
    <row r="299" spans="1:17" ht="31.5">
      <c r="A299" s="79" t="s">
        <v>339</v>
      </c>
      <c r="B299" s="14" t="s">
        <v>965</v>
      </c>
      <c r="C299" s="94" t="s">
        <v>679</v>
      </c>
      <c r="D299" s="92" t="s">
        <v>17</v>
      </c>
      <c r="E299" s="109" t="str">
        <f>VLOOKUP(Table1432[[#This Row],[NUTS I]],Table1533[],2,FALSE)</f>
        <v>1</v>
      </c>
      <c r="F299" s="116" t="s">
        <v>1</v>
      </c>
      <c r="G299" s="109" t="str">
        <f>VLOOKUP(Table1432[[#This Row],[NUTS II 2011]],Table1634[],2,FALSE)</f>
        <v>11</v>
      </c>
      <c r="H299" s="93" t="s">
        <v>1</v>
      </c>
      <c r="I299" s="109" t="str">
        <f>VLOOKUP(Table1432[[#This Row],[NUTS II 2013]],Table162436[],2,FALSE)</f>
        <v>11</v>
      </c>
      <c r="J299" s="116" t="s">
        <v>980</v>
      </c>
      <c r="K299" s="109" t="str">
        <f>VLOOKUP(Table1432[[#This Row],[NUTS III 2011]],Table1735[],2,FALSE)</f>
        <v>118</v>
      </c>
      <c r="L299" s="93" t="s">
        <v>90</v>
      </c>
      <c r="M299" s="109" t="str">
        <f>VLOOKUP(Table1432[[#This Row],[NUTS III 2013]],Table172537[],2,FALSE)</f>
        <v>11B</v>
      </c>
      <c r="N299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99" s="117">
        <v>0</v>
      </c>
      <c r="Q299" s="115">
        <v>0</v>
      </c>
    </row>
    <row r="300" spans="1:17" ht="18.75">
      <c r="A300" s="79" t="s">
        <v>340</v>
      </c>
      <c r="B300" s="14" t="s">
        <v>989</v>
      </c>
      <c r="C300" s="94" t="s">
        <v>647</v>
      </c>
      <c r="D300" s="92" t="s">
        <v>17</v>
      </c>
      <c r="E300" s="109" t="str">
        <f>VLOOKUP(Table1432[[#This Row],[NUTS I]],Table1533[],2,FALSE)</f>
        <v>1</v>
      </c>
      <c r="F300" s="116" t="s">
        <v>1</v>
      </c>
      <c r="G300" s="109" t="str">
        <f>VLOOKUP(Table1432[[#This Row],[NUTS II 2011]],Table1634[],2,FALSE)</f>
        <v>11</v>
      </c>
      <c r="H300" s="93" t="s">
        <v>1</v>
      </c>
      <c r="I300" s="109" t="str">
        <f>VLOOKUP(Table1432[[#This Row],[NUTS II 2013]],Table162436[],2,FALSE)</f>
        <v>11</v>
      </c>
      <c r="J300" s="116" t="s">
        <v>41</v>
      </c>
      <c r="K300" s="109" t="str">
        <f>VLOOKUP(Table1432[[#This Row],[NUTS III 2011]],Table1735[],2,FALSE)</f>
        <v>117</v>
      </c>
      <c r="L300" s="92" t="s">
        <v>41</v>
      </c>
      <c r="M300" s="109" t="str">
        <f>VLOOKUP(Table1432[[#This Row],[NUTS III 2013]],Table172537[],2,FALSE)</f>
        <v>11D</v>
      </c>
      <c r="N3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</v>
      </c>
      <c r="P300" s="117">
        <v>6</v>
      </c>
      <c r="Q300" s="115">
        <v>17</v>
      </c>
    </row>
    <row r="301" spans="1:17" ht="31.5">
      <c r="A301" s="78" t="s">
        <v>341</v>
      </c>
      <c r="B301" s="14" t="s">
        <v>745</v>
      </c>
      <c r="C301" s="94" t="s">
        <v>427</v>
      </c>
      <c r="D301" s="92" t="s">
        <v>17</v>
      </c>
      <c r="E301" s="109" t="str">
        <f>VLOOKUP(Table1432[[#This Row],[NUTS I]],Table1533[],2,FALSE)</f>
        <v>1</v>
      </c>
      <c r="F301" s="116" t="s">
        <v>29</v>
      </c>
      <c r="G301" s="109" t="str">
        <f>VLOOKUP(Table1432[[#This Row],[NUTS II 2011]],Table1634[],2,FALSE)</f>
        <v>15</v>
      </c>
      <c r="H301" s="93" t="s">
        <v>29</v>
      </c>
      <c r="I301" s="109" t="str">
        <f>VLOOKUP(Table1432[[#This Row],[NUTS II 2013]],Table162436[],2,FALSE)</f>
        <v>15</v>
      </c>
      <c r="J301" s="116" t="s">
        <v>29</v>
      </c>
      <c r="K301" s="109">
        <f>VLOOKUP(Table1432[[#This Row],[NUTS III 2011]],Table1735[],2,FALSE)</f>
        <v>150</v>
      </c>
      <c r="L301" s="92" t="s">
        <v>29</v>
      </c>
      <c r="M301" s="109">
        <f>VLOOKUP(Table1432[[#This Row],[NUTS III 2013]],Table172537[],2,FALSE)</f>
        <v>150</v>
      </c>
      <c r="N301" s="111">
        <f>IFERROR(VLOOKUP(Table1432[[#This Row],[CodINE Mun2013]],VRefAquis!B:H,2,FALSE),IFERROR(VLOOKUP(Table1432[[#This Row],[CodINE NUTIII 2013]],VRefAquis!B:H,2,FALSE),VLOOKUP(Table1432[[#This Row],[CodINE NUTII 2013]],VRefAquis!B:H,2,FALSE)))</f>
        <v>2095</v>
      </c>
      <c r="O3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</v>
      </c>
      <c r="P301" s="117">
        <v>19</v>
      </c>
      <c r="Q301" s="114">
        <v>34</v>
      </c>
    </row>
    <row r="302" spans="1:17" ht="31.5">
      <c r="A302" s="78" t="s">
        <v>342</v>
      </c>
      <c r="B302" s="14" t="s">
        <v>872</v>
      </c>
      <c r="C302" s="94" t="s">
        <v>558</v>
      </c>
      <c r="D302" s="92" t="s">
        <v>17</v>
      </c>
      <c r="E302" s="109" t="str">
        <f>VLOOKUP(Table1432[[#This Row],[NUTS I]],Table1533[],2,FALSE)</f>
        <v>1</v>
      </c>
      <c r="F302" s="116" t="s">
        <v>18</v>
      </c>
      <c r="G302" s="109" t="str">
        <f>VLOOKUP(Table1432[[#This Row],[NUTS II 2011]],Table1634[],2,FALSE)</f>
        <v>16</v>
      </c>
      <c r="H302" s="92" t="s">
        <v>18</v>
      </c>
      <c r="I302" s="109" t="str">
        <f>VLOOKUP(Table1432[[#This Row],[NUTS II 2013]],Table162436[],2,FALSE)</f>
        <v>16</v>
      </c>
      <c r="J302" s="116" t="s">
        <v>877</v>
      </c>
      <c r="K302" s="109" t="str">
        <f>VLOOKUP(Table1432[[#This Row],[NUTS III 2011]],Table1735[],2,FALSE)</f>
        <v>169</v>
      </c>
      <c r="L302" s="92" t="s">
        <v>110</v>
      </c>
      <c r="M302" s="109" t="str">
        <f>VLOOKUP(Table1432[[#This Row],[NUTS III 2013]],Table172537[],2,FALSE)</f>
        <v>16H</v>
      </c>
      <c r="N302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3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302" s="117">
        <v>0</v>
      </c>
      <c r="Q302" s="114">
        <v>0</v>
      </c>
    </row>
    <row r="303" spans="1:17" ht="18.75">
      <c r="A303" s="79" t="s">
        <v>343</v>
      </c>
      <c r="B303" s="14" t="s">
        <v>371</v>
      </c>
      <c r="C303" s="94" t="s">
        <v>388</v>
      </c>
      <c r="D303" s="92" t="s">
        <v>17</v>
      </c>
      <c r="E303" s="109" t="str">
        <f>VLOOKUP(Table1432[[#This Row],[NUTS I]],Table1533[],2,FALSE)</f>
        <v>1</v>
      </c>
      <c r="F303" s="116" t="s">
        <v>1</v>
      </c>
      <c r="G303" s="109" t="str">
        <f>VLOOKUP(Table1432[[#This Row],[NUTS II 2011]],Table1634[],2,FALSE)</f>
        <v>11</v>
      </c>
      <c r="H303" s="93" t="s">
        <v>1</v>
      </c>
      <c r="I303" s="109" t="str">
        <f>VLOOKUP(Table1432[[#This Row],[NUTS II 2013]],Table162436[],2,FALSE)</f>
        <v>11</v>
      </c>
      <c r="J303" s="116" t="s">
        <v>61</v>
      </c>
      <c r="K303" s="109" t="str">
        <f>VLOOKUP(Table1432[[#This Row],[NUTS III 2011]],Table1735[],2,FALSE)</f>
        <v>112</v>
      </c>
      <c r="L303" s="93" t="s">
        <v>61</v>
      </c>
      <c r="M303" s="109" t="str">
        <f>VLOOKUP(Table1432[[#This Row],[NUTS III 2013]],Table172537[],2,FALSE)</f>
        <v>112</v>
      </c>
      <c r="N30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3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3.39</v>
      </c>
      <c r="P303" s="117">
        <v>4</v>
      </c>
      <c r="Q303" s="115">
        <v>48</v>
      </c>
    </row>
    <row r="304" spans="1:17" ht="18.75">
      <c r="A304" s="78" t="s">
        <v>344</v>
      </c>
      <c r="B304" s="14" t="s">
        <v>787</v>
      </c>
      <c r="C304" s="94" t="s">
        <v>445</v>
      </c>
      <c r="D304" s="92" t="s">
        <v>17</v>
      </c>
      <c r="E304" s="109" t="str">
        <f>VLOOKUP(Table1432[[#This Row],[NUTS I]],Table1533[],2,FALSE)</f>
        <v>1</v>
      </c>
      <c r="F304" s="116" t="s">
        <v>25</v>
      </c>
      <c r="G304" s="109" t="str">
        <f>VLOOKUP(Table1432[[#This Row],[NUTS II 2011]],Table1634[],2,FALSE)</f>
        <v>18</v>
      </c>
      <c r="H304" s="93" t="s">
        <v>25</v>
      </c>
      <c r="I304" s="109" t="str">
        <f>VLOOKUP(Table1432[[#This Row],[NUTS II 2013]],Table162436[],2,FALSE)</f>
        <v>18</v>
      </c>
      <c r="J304" s="116" t="s">
        <v>26</v>
      </c>
      <c r="K304" s="109" t="str">
        <f>VLOOKUP(Table1432[[#This Row],[NUTS III 2011]],Table1735[],2,FALSE)</f>
        <v>183</v>
      </c>
      <c r="L304" s="92" t="s">
        <v>26</v>
      </c>
      <c r="M304" s="109" t="str">
        <f>VLOOKUP(Table1432[[#This Row],[NUTS III 2013]],Table172537[],2,FALSE)</f>
        <v>187</v>
      </c>
      <c r="N30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2.82</v>
      </c>
      <c r="P304" s="117">
        <v>0</v>
      </c>
      <c r="Q304" s="114">
        <v>0</v>
      </c>
    </row>
    <row r="305" spans="1:17" ht="18.75">
      <c r="A305" s="79" t="s">
        <v>345</v>
      </c>
      <c r="B305" s="14" t="s">
        <v>972</v>
      </c>
      <c r="C305" s="94" t="s">
        <v>638</v>
      </c>
      <c r="D305" s="92" t="s">
        <v>17</v>
      </c>
      <c r="E305" s="109" t="str">
        <f>VLOOKUP(Table1432[[#This Row],[NUTS I]],Table1533[],2,FALSE)</f>
        <v>1</v>
      </c>
      <c r="F305" s="116" t="s">
        <v>1</v>
      </c>
      <c r="G305" s="109" t="str">
        <f>VLOOKUP(Table1432[[#This Row],[NUTS II 2011]],Table1634[],2,FALSE)</f>
        <v>11</v>
      </c>
      <c r="H305" s="93" t="s">
        <v>1</v>
      </c>
      <c r="I305" s="109" t="str">
        <f>VLOOKUP(Table1432[[#This Row],[NUTS II 2013]],Table162436[],2,FALSE)</f>
        <v>11</v>
      </c>
      <c r="J305" s="116" t="s">
        <v>980</v>
      </c>
      <c r="K305" s="109" t="str">
        <f>VLOOKUP(Table1432[[#This Row],[NUTS III 2011]],Table1735[],2,FALSE)</f>
        <v>118</v>
      </c>
      <c r="L305" s="92" t="s">
        <v>40</v>
      </c>
      <c r="M305" s="109" t="str">
        <f>VLOOKUP(Table1432[[#This Row],[NUTS III 2013]],Table172537[],2,FALSE)</f>
        <v>11E</v>
      </c>
      <c r="N305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5" s="117">
        <v>5</v>
      </c>
      <c r="Q305" s="114">
        <v>13</v>
      </c>
    </row>
    <row r="306" spans="1:17" ht="18.75">
      <c r="A306" s="79" t="s">
        <v>346</v>
      </c>
      <c r="B306" s="14" t="s">
        <v>971</v>
      </c>
      <c r="C306" s="94" t="s">
        <v>637</v>
      </c>
      <c r="D306" s="92" t="s">
        <v>17</v>
      </c>
      <c r="E306" s="109" t="str">
        <f>VLOOKUP(Table1432[[#This Row],[NUTS I]],Table1533[],2,FALSE)</f>
        <v>1</v>
      </c>
      <c r="F306" s="116" t="s">
        <v>1</v>
      </c>
      <c r="G306" s="109" t="str">
        <f>VLOOKUP(Table1432[[#This Row],[NUTS II 2011]],Table1634[],2,FALSE)</f>
        <v>11</v>
      </c>
      <c r="H306" s="93" t="s">
        <v>1</v>
      </c>
      <c r="I306" s="109" t="str">
        <f>VLOOKUP(Table1432[[#This Row],[NUTS II 2013]],Table162436[],2,FALSE)</f>
        <v>11</v>
      </c>
      <c r="J306" s="116" t="s">
        <v>980</v>
      </c>
      <c r="K306" s="109" t="str">
        <f>VLOOKUP(Table1432[[#This Row],[NUTS III 2011]],Table1735[],2,FALSE)</f>
        <v>118</v>
      </c>
      <c r="L306" s="92" t="s">
        <v>40</v>
      </c>
      <c r="M306" s="109" t="str">
        <f>VLOOKUP(Table1432[[#This Row],[NUTS III 2013]],Table172537[],2,FALSE)</f>
        <v>11E</v>
      </c>
      <c r="N306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6" s="117">
        <v>45</v>
      </c>
      <c r="Q306" s="114">
        <v>45</v>
      </c>
    </row>
    <row r="307" spans="1:17" ht="18.75">
      <c r="A307" s="78" t="s">
        <v>347</v>
      </c>
      <c r="B307" s="14" t="s">
        <v>902</v>
      </c>
      <c r="C307" s="94" t="s">
        <v>566</v>
      </c>
      <c r="D307" s="92" t="s">
        <v>17</v>
      </c>
      <c r="E307" s="109" t="str">
        <f>VLOOKUP(Table1432[[#This Row],[NUTS I]],Table1533[],2,FALSE)</f>
        <v>1</v>
      </c>
      <c r="F307" s="116" t="s">
        <v>18</v>
      </c>
      <c r="G307" s="109" t="str">
        <f>VLOOKUP(Table1432[[#This Row],[NUTS II 2011]],Table1634[],2,FALSE)</f>
        <v>16</v>
      </c>
      <c r="H307" s="92" t="s">
        <v>18</v>
      </c>
      <c r="I307" s="109" t="str">
        <f>VLOOKUP(Table1432[[#This Row],[NUTS II 2013]],Table162436[],2,FALSE)</f>
        <v>16</v>
      </c>
      <c r="J307" s="116" t="s">
        <v>917</v>
      </c>
      <c r="K307" s="109" t="str">
        <f>VLOOKUP(Table1432[[#This Row],[NUTS III 2011]],Table1735[],2,FALSE)</f>
        <v>165</v>
      </c>
      <c r="L307" s="93" t="s">
        <v>23</v>
      </c>
      <c r="M307" s="109" t="str">
        <f>VLOOKUP(Table1432[[#This Row],[NUTS III 2013]],Table172537[],2,FALSE)</f>
        <v>16G</v>
      </c>
      <c r="N30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4.07</v>
      </c>
      <c r="P307" s="117">
        <v>4</v>
      </c>
      <c r="Q307" s="114">
        <v>72</v>
      </c>
    </row>
    <row r="308" spans="1:17" ht="18.75">
      <c r="A308" s="78" t="s">
        <v>348</v>
      </c>
      <c r="B308" s="14" t="s">
        <v>1038</v>
      </c>
      <c r="C308" s="94" t="s">
        <v>704</v>
      </c>
      <c r="D308" s="92" t="s">
        <v>17</v>
      </c>
      <c r="E308" s="109" t="str">
        <f>VLOOKUP(Table1432[[#This Row],[NUTS I]],Table1533[],2,FALSE)</f>
        <v>1</v>
      </c>
      <c r="F308" s="116" t="s">
        <v>1</v>
      </c>
      <c r="G308" s="109" t="str">
        <f>VLOOKUP(Table1432[[#This Row],[NUTS II 2011]],Table1634[],2,FALSE)</f>
        <v>11</v>
      </c>
      <c r="H308" s="93" t="s">
        <v>1</v>
      </c>
      <c r="I308" s="109" t="str">
        <f>VLOOKUP(Table1432[[#This Row],[NUTS II 2013]],Table162436[],2,FALSE)</f>
        <v>11</v>
      </c>
      <c r="J308" s="116" t="s">
        <v>94</v>
      </c>
      <c r="K308" s="109" t="str">
        <f>VLOOKUP(Table1432[[#This Row],[NUTS III 2011]],Table1735[],2,FALSE)</f>
        <v>113</v>
      </c>
      <c r="L308" s="92" t="s">
        <v>94</v>
      </c>
      <c r="M308" s="109" t="str">
        <f>VLOOKUP(Table1432[[#This Row],[NUTS III 2013]],Table172537[],2,FALSE)</f>
        <v>119</v>
      </c>
      <c r="N30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3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3.12</v>
      </c>
      <c r="P308" s="117">
        <v>54</v>
      </c>
      <c r="Q308" s="114">
        <v>62</v>
      </c>
    </row>
    <row r="309" spans="1:17" ht="18.75">
      <c r="A309" s="79" t="s">
        <v>349</v>
      </c>
      <c r="B309" s="14" t="s">
        <v>901</v>
      </c>
      <c r="C309" s="94" t="s">
        <v>565</v>
      </c>
      <c r="D309" s="92" t="s">
        <v>17</v>
      </c>
      <c r="E309" s="109" t="str">
        <f>VLOOKUP(Table1432[[#This Row],[NUTS I]],Table1533[],2,FALSE)</f>
        <v>1</v>
      </c>
      <c r="F309" s="116" t="s">
        <v>18</v>
      </c>
      <c r="G309" s="109" t="str">
        <f>VLOOKUP(Table1432[[#This Row],[NUTS II 2011]],Table1634[],2,FALSE)</f>
        <v>16</v>
      </c>
      <c r="H309" s="92" t="s">
        <v>18</v>
      </c>
      <c r="I309" s="109" t="str">
        <f>VLOOKUP(Table1432[[#This Row],[NUTS II 2013]],Table162436[],2,FALSE)</f>
        <v>16</v>
      </c>
      <c r="J309" s="116" t="s">
        <v>917</v>
      </c>
      <c r="K309" s="109" t="str">
        <f>VLOOKUP(Table1432[[#This Row],[NUTS III 2011]],Table1735[],2,FALSE)</f>
        <v>165</v>
      </c>
      <c r="L309" s="93" t="s">
        <v>23</v>
      </c>
      <c r="M309" s="109" t="str">
        <f>VLOOKUP(Table1432[[#This Row],[NUTS III 2013]],Table172537[],2,FALSE)</f>
        <v>16G</v>
      </c>
      <c r="N30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309" s="117">
        <v>0</v>
      </c>
      <c r="Q309" s="115">
        <v>0</v>
      </c>
    </row>
    <row r="310" spans="1:17" ht="18.75">
      <c r="A310" s="131">
        <f>SUBTOTAL(103,Table1432[Município])</f>
        <v>308</v>
      </c>
      <c r="B310" s="132"/>
      <c r="C310" s="132"/>
      <c r="D310" s="132"/>
      <c r="E310" s="133"/>
      <c r="F310" s="132"/>
      <c r="G310" s="133"/>
      <c r="H310" s="132"/>
      <c r="I310" s="133"/>
      <c r="J310" s="132"/>
      <c r="K310" s="133"/>
      <c r="L310" s="132"/>
      <c r="M310" s="133"/>
      <c r="N310" s="134"/>
      <c r="O310" s="134"/>
      <c r="P310" s="135">
        <f>SUBTOTAL(109,Table1432[Lev. 2018 NÚCLEOS])</f>
        <v>2901</v>
      </c>
      <c r="Q310" s="135">
        <f>SUBTOTAL(109,Table1432[Lev. 2019 FAMÍLIAS])</f>
        <v>25762</v>
      </c>
    </row>
    <row r="311" spans="1:17">
      <c r="A311" s="80"/>
      <c r="B311" s="91"/>
      <c r="C311" s="80"/>
      <c r="D311" s="81"/>
      <c r="E311" s="90"/>
      <c r="F311" s="90"/>
      <c r="G311" s="90"/>
      <c r="H311" s="81"/>
      <c r="I311" s="81"/>
      <c r="J311" s="81"/>
      <c r="K311" s="81"/>
      <c r="L311" s="82"/>
      <c r="M311" s="82"/>
    </row>
    <row r="312" spans="1:17" s="118" customFormat="1" ht="31.5">
      <c r="A312" s="118">
        <v>1</v>
      </c>
      <c r="B312" s="118">
        <f>A312+1</f>
        <v>2</v>
      </c>
      <c r="C312" s="118">
        <f t="shared" ref="C312:Q312" si="0">B312+1</f>
        <v>3</v>
      </c>
      <c r="D312" s="118">
        <f t="shared" si="0"/>
        <v>4</v>
      </c>
      <c r="E312" s="118">
        <f t="shared" si="0"/>
        <v>5</v>
      </c>
      <c r="F312" s="118">
        <f t="shared" si="0"/>
        <v>6</v>
      </c>
      <c r="G312" s="118">
        <f t="shared" si="0"/>
        <v>7</v>
      </c>
      <c r="H312" s="118">
        <f t="shared" si="0"/>
        <v>8</v>
      </c>
      <c r="I312" s="118">
        <f t="shared" si="0"/>
        <v>9</v>
      </c>
      <c r="J312" s="118">
        <f t="shared" si="0"/>
        <v>10</v>
      </c>
      <c r="K312" s="118">
        <f t="shared" si="0"/>
        <v>11</v>
      </c>
      <c r="L312" s="118">
        <f t="shared" si="0"/>
        <v>12</v>
      </c>
      <c r="M312" s="118">
        <f t="shared" si="0"/>
        <v>13</v>
      </c>
      <c r="N312" s="118">
        <f t="shared" si="0"/>
        <v>14</v>
      </c>
      <c r="O312" s="118">
        <f t="shared" si="0"/>
        <v>15</v>
      </c>
      <c r="P312" s="118">
        <f t="shared" si="0"/>
        <v>16</v>
      </c>
      <c r="Q312" s="118">
        <f t="shared" si="0"/>
        <v>17</v>
      </c>
    </row>
  </sheetData>
  <phoneticPr fontId="21" type="noConversion"/>
  <conditionalFormatting sqref="S2:S4">
    <cfRule type="duplicateValues" dxfId="80" priority="4"/>
  </conditionalFormatting>
  <conditionalFormatting sqref="Y2:Y31">
    <cfRule type="duplicateValues" dxfId="79" priority="5"/>
  </conditionalFormatting>
  <conditionalFormatting sqref="AB2:AB8">
    <cfRule type="duplicateValues" dxfId="78" priority="1"/>
  </conditionalFormatting>
  <conditionalFormatting sqref="AE2:AE26">
    <cfRule type="duplicateValues" dxfId="77" priority="2"/>
  </conditionalFormatting>
  <pageMargins left="0.7" right="0.7" top="0.75" bottom="0.75" header="0.3" footer="0.3"/>
  <pageSetup paperSize="9" scale="11" orientation="portrait" r:id="rId1"/>
  <ignoredErrors>
    <ignoredError sqref="W2:W8 Z2:Z3 AF2:AF3 AC2:AC8 T2:T4 AF5:AF20 Z5:Z31" numberStoredAsText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67"/>
  <sheetViews>
    <sheetView workbookViewId="0">
      <selection activeCell="G16" sqref="G16"/>
    </sheetView>
  </sheetViews>
  <sheetFormatPr defaultColWidth="9.140625" defaultRowHeight="15"/>
  <cols>
    <col min="1" max="1" width="71.140625" style="41" customWidth="1"/>
    <col min="2" max="7" width="10.140625" style="41" customWidth="1"/>
    <col min="8" max="8" width="12.5703125" style="41" bestFit="1" customWidth="1"/>
    <col min="9" max="9" width="7.7109375" style="40" bestFit="1" customWidth="1"/>
    <col min="10" max="10" width="11" style="40" bestFit="1" customWidth="1"/>
    <col min="11" max="16384" width="9.140625" style="41"/>
  </cols>
  <sheetData>
    <row r="1" spans="1:10">
      <c r="A1" s="141" t="s">
        <v>1807</v>
      </c>
      <c r="B1" s="43"/>
      <c r="C1" s="44"/>
      <c r="D1" s="43"/>
      <c r="E1" s="43"/>
      <c r="F1" s="43"/>
      <c r="G1" s="43"/>
      <c r="H1" s="43"/>
    </row>
    <row r="2" spans="1:10">
      <c r="A2" s="147" t="s">
        <v>1895</v>
      </c>
      <c r="B2" s="142"/>
      <c r="C2" s="142"/>
      <c r="D2" s="142"/>
      <c r="E2" s="43"/>
      <c r="F2" s="43"/>
      <c r="G2" s="43"/>
      <c r="H2" s="43"/>
    </row>
    <row r="3" spans="1:10">
      <c r="A3" s="147" t="s">
        <v>714</v>
      </c>
      <c r="B3" s="142"/>
      <c r="C3" s="142"/>
      <c r="D3" s="142"/>
    </row>
    <row r="5" spans="1:10">
      <c r="A5" s="45"/>
      <c r="B5" s="45"/>
      <c r="C5" s="45"/>
      <c r="D5" s="45"/>
      <c r="E5" s="45"/>
      <c r="F5" s="45"/>
      <c r="G5" s="45"/>
      <c r="H5" s="45"/>
    </row>
    <row r="6" spans="1:10" ht="15" customHeight="1">
      <c r="A6" s="653" t="s">
        <v>1074</v>
      </c>
      <c r="B6" s="653"/>
      <c r="C6" s="653" t="s">
        <v>1075</v>
      </c>
      <c r="D6" s="653"/>
      <c r="E6" s="45"/>
      <c r="F6" s="45"/>
      <c r="G6" s="45"/>
      <c r="H6" s="45"/>
    </row>
    <row r="7" spans="1:10" ht="15" customHeight="1">
      <c r="A7" s="653"/>
      <c r="B7" s="653"/>
      <c r="C7" s="654" t="s">
        <v>358</v>
      </c>
      <c r="D7" s="654"/>
      <c r="E7" s="45"/>
      <c r="F7" s="45"/>
      <c r="G7" s="45"/>
      <c r="H7" s="45"/>
    </row>
    <row r="8" spans="1:10" ht="15" customHeight="1">
      <c r="A8" s="653"/>
      <c r="B8" s="653"/>
      <c r="C8" s="654" t="s">
        <v>1896</v>
      </c>
      <c r="D8" s="654"/>
      <c r="E8" s="45"/>
      <c r="F8" s="45"/>
      <c r="G8" s="45"/>
      <c r="H8" s="45"/>
    </row>
    <row r="9" spans="1:10" ht="15" customHeight="1">
      <c r="A9" s="653"/>
      <c r="B9" s="653"/>
      <c r="C9" s="654" t="s">
        <v>1076</v>
      </c>
      <c r="D9" s="654"/>
      <c r="E9" s="45"/>
      <c r="F9" s="45"/>
      <c r="G9" s="45"/>
      <c r="H9" s="45"/>
    </row>
    <row r="10" spans="1:10">
      <c r="A10" s="653"/>
      <c r="B10" s="653"/>
      <c r="C10" s="654" t="s">
        <v>1077</v>
      </c>
      <c r="D10" s="654"/>
      <c r="E10" s="45"/>
      <c r="F10" s="45"/>
      <c r="G10" s="45"/>
      <c r="H10" s="45"/>
      <c r="I10" s="46"/>
      <c r="J10" s="46"/>
    </row>
    <row r="11" spans="1:10">
      <c r="A11" s="653"/>
      <c r="B11" s="653"/>
      <c r="C11" s="654" t="s">
        <v>1078</v>
      </c>
      <c r="D11" s="654"/>
      <c r="E11" s="47"/>
      <c r="F11" s="48"/>
      <c r="G11" s="47"/>
      <c r="H11" s="48"/>
      <c r="I11" s="46"/>
      <c r="J11" s="46"/>
    </row>
    <row r="12" spans="1:10">
      <c r="A12" s="657" t="s">
        <v>359</v>
      </c>
      <c r="B12" s="658" t="s">
        <v>360</v>
      </c>
      <c r="C12" s="143">
        <v>1276</v>
      </c>
      <c r="D12" s="144" t="s">
        <v>361</v>
      </c>
      <c r="E12" s="47"/>
      <c r="F12" s="48"/>
      <c r="G12" s="47"/>
      <c r="H12" s="48"/>
    </row>
    <row r="13" spans="1:10">
      <c r="A13" s="655" t="s">
        <v>17</v>
      </c>
      <c r="B13" s="656" t="s">
        <v>362</v>
      </c>
      <c r="C13" s="145">
        <v>1279</v>
      </c>
      <c r="D13" s="146" t="s">
        <v>361</v>
      </c>
      <c r="E13" s="47"/>
      <c r="F13" s="48"/>
      <c r="G13" s="47"/>
      <c r="H13" s="48"/>
    </row>
    <row r="14" spans="1:10">
      <c r="A14" s="657" t="s">
        <v>1</v>
      </c>
      <c r="B14" s="658" t="s">
        <v>363</v>
      </c>
      <c r="C14" s="143">
        <v>1109</v>
      </c>
      <c r="D14" s="144" t="s">
        <v>361</v>
      </c>
      <c r="E14" s="47"/>
      <c r="F14" s="48"/>
      <c r="G14" s="47"/>
      <c r="H14" s="48"/>
    </row>
    <row r="15" spans="1:10">
      <c r="A15" s="655" t="s">
        <v>67</v>
      </c>
      <c r="B15" s="656" t="s">
        <v>372</v>
      </c>
      <c r="C15" s="145">
        <v>988</v>
      </c>
      <c r="D15" s="146" t="s">
        <v>361</v>
      </c>
      <c r="E15" s="47"/>
      <c r="F15" s="48"/>
      <c r="G15" s="47"/>
      <c r="H15" s="48"/>
    </row>
    <row r="16" spans="1:10">
      <c r="A16" s="657" t="s">
        <v>61</v>
      </c>
      <c r="B16" s="658" t="s">
        <v>365</v>
      </c>
      <c r="C16" s="143">
        <v>1107</v>
      </c>
      <c r="D16" s="144" t="s">
        <v>361</v>
      </c>
      <c r="E16" s="47"/>
      <c r="F16" s="48"/>
      <c r="G16" s="47"/>
      <c r="H16" s="48"/>
    </row>
    <row r="17" spans="1:8">
      <c r="A17" s="655" t="s">
        <v>94</v>
      </c>
      <c r="B17" s="656" t="s">
        <v>712</v>
      </c>
      <c r="C17" s="145">
        <v>964</v>
      </c>
      <c r="D17" s="146" t="s">
        <v>361</v>
      </c>
      <c r="E17" s="47"/>
      <c r="F17" s="48"/>
      <c r="G17" s="47"/>
      <c r="H17" s="48"/>
    </row>
    <row r="18" spans="1:8">
      <c r="A18" s="657" t="s">
        <v>72</v>
      </c>
      <c r="B18" s="658" t="s">
        <v>703</v>
      </c>
      <c r="C18" s="143">
        <v>1435</v>
      </c>
      <c r="D18" s="144" t="s">
        <v>361</v>
      </c>
      <c r="E18" s="47"/>
      <c r="F18" s="48"/>
      <c r="G18" s="47"/>
      <c r="H18" s="48"/>
    </row>
    <row r="19" spans="1:8">
      <c r="A19" s="655" t="s">
        <v>71</v>
      </c>
      <c r="B19" s="656" t="s">
        <v>702</v>
      </c>
      <c r="C19" s="145">
        <v>1059</v>
      </c>
      <c r="D19" s="146" t="s">
        <v>361</v>
      </c>
      <c r="E19" s="47"/>
      <c r="F19" s="48"/>
      <c r="G19" s="47"/>
      <c r="H19" s="48"/>
    </row>
    <row r="20" spans="1:8">
      <c r="A20" s="657" t="s">
        <v>1079</v>
      </c>
      <c r="B20" s="658" t="s">
        <v>1080</v>
      </c>
      <c r="C20" s="143" t="s">
        <v>361</v>
      </c>
      <c r="D20" s="144" t="s">
        <v>1081</v>
      </c>
      <c r="E20" s="47"/>
      <c r="F20" s="48"/>
      <c r="G20" s="47"/>
      <c r="H20" s="48"/>
    </row>
    <row r="21" spans="1:8">
      <c r="A21" s="655" t="s">
        <v>1082</v>
      </c>
      <c r="B21" s="656" t="s">
        <v>1083</v>
      </c>
      <c r="C21" s="145" t="s">
        <v>361</v>
      </c>
      <c r="D21" s="146" t="s">
        <v>1081</v>
      </c>
      <c r="E21" s="47"/>
      <c r="F21" s="48"/>
      <c r="G21" s="47"/>
      <c r="H21" s="48"/>
    </row>
    <row r="22" spans="1:8">
      <c r="A22" s="657" t="s">
        <v>1084</v>
      </c>
      <c r="B22" s="658" t="s">
        <v>1085</v>
      </c>
      <c r="C22" s="143" t="s">
        <v>361</v>
      </c>
      <c r="D22" s="144" t="s">
        <v>1081</v>
      </c>
      <c r="E22" s="47"/>
      <c r="F22" s="48"/>
      <c r="G22" s="47"/>
      <c r="H22" s="48"/>
    </row>
    <row r="23" spans="1:8">
      <c r="A23" s="655" t="s">
        <v>1086</v>
      </c>
      <c r="B23" s="656" t="s">
        <v>1087</v>
      </c>
      <c r="C23" s="145" t="s">
        <v>361</v>
      </c>
      <c r="D23" s="146" t="s">
        <v>1081</v>
      </c>
      <c r="E23" s="47"/>
      <c r="F23" s="48"/>
      <c r="G23" s="47"/>
      <c r="H23" s="48"/>
    </row>
    <row r="24" spans="1:8">
      <c r="A24" s="657" t="s">
        <v>1088</v>
      </c>
      <c r="B24" s="658" t="s">
        <v>1089</v>
      </c>
      <c r="C24" s="143" t="s">
        <v>361</v>
      </c>
      <c r="D24" s="144" t="s">
        <v>1081</v>
      </c>
      <c r="E24" s="47"/>
      <c r="F24" s="48"/>
      <c r="G24" s="47"/>
      <c r="H24" s="48"/>
    </row>
    <row r="25" spans="1:8">
      <c r="A25" s="655" t="s">
        <v>1090</v>
      </c>
      <c r="B25" s="656" t="s">
        <v>1091</v>
      </c>
      <c r="C25" s="145" t="s">
        <v>361</v>
      </c>
      <c r="D25" s="146" t="s">
        <v>1081</v>
      </c>
      <c r="E25" s="47"/>
      <c r="F25" s="48"/>
      <c r="G25" s="47"/>
      <c r="H25" s="48"/>
    </row>
    <row r="26" spans="1:8">
      <c r="A26" s="657" t="s">
        <v>1092</v>
      </c>
      <c r="B26" s="658" t="s">
        <v>1093</v>
      </c>
      <c r="C26" s="143" t="s">
        <v>361</v>
      </c>
      <c r="D26" s="144" t="s">
        <v>1081</v>
      </c>
      <c r="E26" s="47"/>
      <c r="F26" s="48"/>
      <c r="G26" s="47"/>
      <c r="H26" s="48"/>
    </row>
    <row r="27" spans="1:8">
      <c r="A27" s="655" t="s">
        <v>1094</v>
      </c>
      <c r="B27" s="656" t="s">
        <v>1095</v>
      </c>
      <c r="C27" s="145" t="s">
        <v>361</v>
      </c>
      <c r="D27" s="146" t="s">
        <v>1081</v>
      </c>
      <c r="E27" s="47"/>
      <c r="F27" s="48"/>
      <c r="G27" s="47"/>
      <c r="H27" s="48"/>
    </row>
    <row r="28" spans="1:8">
      <c r="A28" s="657" t="s">
        <v>1096</v>
      </c>
      <c r="B28" s="658" t="s">
        <v>1097</v>
      </c>
      <c r="C28" s="143" t="s">
        <v>361</v>
      </c>
      <c r="D28" s="144" t="s">
        <v>1081</v>
      </c>
      <c r="E28" s="47"/>
      <c r="F28" s="48"/>
      <c r="G28" s="47"/>
      <c r="H28" s="48"/>
    </row>
    <row r="29" spans="1:8">
      <c r="A29" s="655" t="s">
        <v>1098</v>
      </c>
      <c r="B29" s="656" t="s">
        <v>1099</v>
      </c>
      <c r="C29" s="145" t="s">
        <v>361</v>
      </c>
      <c r="D29" s="146" t="s">
        <v>1081</v>
      </c>
      <c r="E29" s="47"/>
      <c r="F29" s="48"/>
      <c r="G29" s="47"/>
      <c r="H29" s="48"/>
    </row>
    <row r="30" spans="1:8">
      <c r="A30" s="657" t="s">
        <v>1104</v>
      </c>
      <c r="B30" s="658" t="s">
        <v>1105</v>
      </c>
      <c r="C30" s="143" t="s">
        <v>361</v>
      </c>
      <c r="D30" s="144" t="s">
        <v>1081</v>
      </c>
      <c r="E30" s="47"/>
      <c r="F30" s="48"/>
      <c r="G30" s="47"/>
      <c r="H30" s="48"/>
    </row>
    <row r="31" spans="1:8">
      <c r="A31" s="655" t="s">
        <v>1106</v>
      </c>
      <c r="B31" s="656" t="s">
        <v>1107</v>
      </c>
      <c r="C31" s="145" t="s">
        <v>361</v>
      </c>
      <c r="D31" s="146" t="s">
        <v>1081</v>
      </c>
      <c r="E31" s="47"/>
      <c r="F31" s="48"/>
      <c r="G31" s="47"/>
      <c r="H31" s="48"/>
    </row>
    <row r="32" spans="1:8">
      <c r="A32" s="657" t="s">
        <v>1108</v>
      </c>
      <c r="B32" s="658" t="s">
        <v>1109</v>
      </c>
      <c r="C32" s="143" t="s">
        <v>361</v>
      </c>
      <c r="D32" s="144" t="s">
        <v>1081</v>
      </c>
      <c r="E32" s="47"/>
      <c r="F32" s="48"/>
      <c r="G32" s="47"/>
      <c r="H32" s="48"/>
    </row>
    <row r="33" spans="1:8">
      <c r="A33" s="655" t="s">
        <v>1110</v>
      </c>
      <c r="B33" s="656" t="s">
        <v>1111</v>
      </c>
      <c r="C33" s="145" t="s">
        <v>361</v>
      </c>
      <c r="D33" s="146" t="s">
        <v>1081</v>
      </c>
      <c r="E33" s="47"/>
      <c r="F33" s="48"/>
      <c r="G33" s="47"/>
      <c r="H33" s="48"/>
    </row>
    <row r="34" spans="1:8">
      <c r="A34" s="657" t="s">
        <v>1100</v>
      </c>
      <c r="B34" s="658" t="s">
        <v>1101</v>
      </c>
      <c r="C34" s="143" t="s">
        <v>361</v>
      </c>
      <c r="D34" s="144" t="s">
        <v>1081</v>
      </c>
      <c r="E34" s="47"/>
      <c r="F34" s="48"/>
      <c r="G34" s="47"/>
      <c r="H34" s="48"/>
    </row>
    <row r="35" spans="1:8">
      <c r="A35" s="655" t="s">
        <v>1102</v>
      </c>
      <c r="B35" s="656" t="s">
        <v>1103</v>
      </c>
      <c r="C35" s="145" t="s">
        <v>361</v>
      </c>
      <c r="D35" s="146" t="s">
        <v>1081</v>
      </c>
      <c r="E35" s="47"/>
      <c r="F35" s="48"/>
      <c r="G35" s="47"/>
      <c r="H35" s="48"/>
    </row>
    <row r="36" spans="1:8">
      <c r="A36" s="657" t="s">
        <v>131</v>
      </c>
      <c r="B36" s="658" t="s">
        <v>701</v>
      </c>
      <c r="C36" s="143">
        <v>1923</v>
      </c>
      <c r="D36" s="144" t="s">
        <v>361</v>
      </c>
      <c r="E36" s="47"/>
      <c r="F36" s="48"/>
      <c r="G36" s="47"/>
      <c r="H36" s="48"/>
    </row>
    <row r="37" spans="1:8">
      <c r="A37" s="655" t="s">
        <v>131</v>
      </c>
      <c r="B37" s="656" t="s">
        <v>1112</v>
      </c>
      <c r="C37" s="145">
        <v>2167</v>
      </c>
      <c r="D37" s="146" t="s">
        <v>361</v>
      </c>
      <c r="E37" s="47"/>
      <c r="F37" s="48"/>
      <c r="G37" s="47"/>
      <c r="H37" s="48"/>
    </row>
    <row r="38" spans="1:8">
      <c r="A38" s="657" t="s">
        <v>1113</v>
      </c>
      <c r="B38" s="658" t="s">
        <v>1114</v>
      </c>
      <c r="C38" s="143" t="s">
        <v>361</v>
      </c>
      <c r="D38" s="144" t="s">
        <v>1081</v>
      </c>
      <c r="E38" s="47"/>
      <c r="F38" s="48"/>
      <c r="G38" s="47"/>
      <c r="H38" s="48"/>
    </row>
    <row r="39" spans="1:8">
      <c r="A39" s="655" t="s">
        <v>1115</v>
      </c>
      <c r="B39" s="656" t="s">
        <v>1116</v>
      </c>
      <c r="C39" s="145" t="s">
        <v>361</v>
      </c>
      <c r="D39" s="146" t="s">
        <v>1081</v>
      </c>
      <c r="E39" s="47"/>
      <c r="F39" s="48"/>
      <c r="G39" s="47"/>
      <c r="H39" s="48"/>
    </row>
    <row r="40" spans="1:8">
      <c r="A40" s="657" t="s">
        <v>1117</v>
      </c>
      <c r="B40" s="658" t="s">
        <v>1118</v>
      </c>
      <c r="C40" s="143" t="s">
        <v>361</v>
      </c>
      <c r="D40" s="144" t="s">
        <v>1081</v>
      </c>
      <c r="E40" s="47"/>
      <c r="F40" s="48"/>
      <c r="G40" s="47"/>
      <c r="H40" s="48"/>
    </row>
    <row r="41" spans="1:8">
      <c r="A41" s="655" t="s">
        <v>152</v>
      </c>
      <c r="B41" s="656" t="s">
        <v>700</v>
      </c>
      <c r="C41" s="145">
        <v>1129</v>
      </c>
      <c r="D41" s="146" t="s">
        <v>361</v>
      </c>
      <c r="E41" s="47"/>
      <c r="F41" s="48"/>
      <c r="G41" s="47"/>
      <c r="H41" s="48"/>
    </row>
    <row r="42" spans="1:8">
      <c r="A42" s="657" t="s">
        <v>1203</v>
      </c>
      <c r="B42" s="658" t="s">
        <v>1204</v>
      </c>
      <c r="C42" s="143" t="s">
        <v>361</v>
      </c>
      <c r="D42" s="144" t="s">
        <v>1081</v>
      </c>
      <c r="E42" s="47"/>
      <c r="F42" s="48"/>
      <c r="G42" s="47"/>
      <c r="H42" s="48"/>
    </row>
    <row r="43" spans="1:8">
      <c r="A43" s="655" t="s">
        <v>1199</v>
      </c>
      <c r="B43" s="656" t="s">
        <v>1200</v>
      </c>
      <c r="C43" s="145" t="s">
        <v>361</v>
      </c>
      <c r="D43" s="146" t="s">
        <v>1081</v>
      </c>
      <c r="E43" s="47"/>
      <c r="F43" s="48"/>
      <c r="G43" s="47"/>
      <c r="H43" s="48"/>
    </row>
    <row r="44" spans="1:8">
      <c r="A44" s="657" t="s">
        <v>1201</v>
      </c>
      <c r="B44" s="658" t="s">
        <v>1202</v>
      </c>
      <c r="C44" s="143">
        <v>1321</v>
      </c>
      <c r="D44" s="144" t="s">
        <v>361</v>
      </c>
      <c r="E44" s="47"/>
      <c r="F44" s="48"/>
      <c r="G44" s="47"/>
      <c r="H44" s="48"/>
    </row>
    <row r="45" spans="1:8">
      <c r="A45" s="655" t="s">
        <v>1205</v>
      </c>
      <c r="B45" s="656" t="s">
        <v>1206</v>
      </c>
      <c r="C45" s="145">
        <v>887</v>
      </c>
      <c r="D45" s="146" t="s">
        <v>361</v>
      </c>
      <c r="E45" s="47"/>
      <c r="F45" s="48"/>
      <c r="G45" s="47"/>
      <c r="H45" s="48"/>
    </row>
    <row r="46" spans="1:8">
      <c r="A46" s="657" t="s">
        <v>1207</v>
      </c>
      <c r="B46" s="658" t="s">
        <v>1208</v>
      </c>
      <c r="C46" s="143" t="s">
        <v>361</v>
      </c>
      <c r="D46" s="144" t="s">
        <v>1081</v>
      </c>
      <c r="E46" s="47"/>
      <c r="F46" s="48"/>
      <c r="G46" s="47"/>
      <c r="H46" s="48"/>
    </row>
    <row r="47" spans="1:8">
      <c r="A47" s="655" t="s">
        <v>1209</v>
      </c>
      <c r="B47" s="656" t="s">
        <v>1210</v>
      </c>
      <c r="C47" s="145">
        <v>1102</v>
      </c>
      <c r="D47" s="146" t="s">
        <v>361</v>
      </c>
      <c r="E47" s="47"/>
      <c r="F47" s="48"/>
      <c r="G47" s="47"/>
      <c r="H47" s="48"/>
    </row>
    <row r="48" spans="1:8">
      <c r="A48" s="657" t="s">
        <v>1211</v>
      </c>
      <c r="B48" s="658" t="s">
        <v>1212</v>
      </c>
      <c r="C48" s="143" t="s">
        <v>361</v>
      </c>
      <c r="D48" s="144" t="s">
        <v>1081</v>
      </c>
      <c r="E48" s="47"/>
      <c r="F48" s="48"/>
      <c r="G48" s="47"/>
      <c r="H48" s="48"/>
    </row>
    <row r="49" spans="1:8">
      <c r="A49" s="655" t="s">
        <v>178</v>
      </c>
      <c r="B49" s="656" t="s">
        <v>699</v>
      </c>
      <c r="C49" s="145">
        <v>1475</v>
      </c>
      <c r="D49" s="146" t="s">
        <v>361</v>
      </c>
      <c r="E49" s="47"/>
      <c r="F49" s="48"/>
      <c r="G49" s="47"/>
      <c r="H49" s="48"/>
    </row>
    <row r="50" spans="1:8">
      <c r="A50" s="657" t="s">
        <v>1213</v>
      </c>
      <c r="B50" s="658" t="s">
        <v>1214</v>
      </c>
      <c r="C50" s="143">
        <v>1429</v>
      </c>
      <c r="D50" s="144" t="s">
        <v>361</v>
      </c>
      <c r="E50" s="47"/>
      <c r="F50" s="48"/>
      <c r="G50" s="47"/>
      <c r="H50" s="48"/>
    </row>
    <row r="51" spans="1:8">
      <c r="A51" s="655" t="s">
        <v>1227</v>
      </c>
      <c r="B51" s="656" t="s">
        <v>1228</v>
      </c>
      <c r="C51" s="145">
        <v>1421</v>
      </c>
      <c r="D51" s="146" t="s">
        <v>361</v>
      </c>
      <c r="E51" s="47"/>
      <c r="F51" s="48"/>
      <c r="G51" s="47"/>
      <c r="H51" s="48"/>
    </row>
    <row r="52" spans="1:8">
      <c r="A52" s="657" t="s">
        <v>1229</v>
      </c>
      <c r="B52" s="658" t="s">
        <v>1230</v>
      </c>
      <c r="C52" s="143">
        <v>1477</v>
      </c>
      <c r="D52" s="144" t="s">
        <v>361</v>
      </c>
      <c r="E52" s="47"/>
      <c r="F52" s="48"/>
      <c r="G52" s="47"/>
      <c r="H52" s="48"/>
    </row>
    <row r="53" spans="1:8">
      <c r="A53" s="655" t="s">
        <v>1215</v>
      </c>
      <c r="B53" s="656" t="s">
        <v>1216</v>
      </c>
      <c r="C53" s="145" t="s">
        <v>361</v>
      </c>
      <c r="D53" s="146" t="s">
        <v>1081</v>
      </c>
      <c r="E53" s="47"/>
      <c r="F53" s="48"/>
      <c r="G53" s="47"/>
      <c r="H53" s="48"/>
    </row>
    <row r="54" spans="1:8">
      <c r="A54" s="657" t="s">
        <v>1217</v>
      </c>
      <c r="B54" s="658" t="s">
        <v>1218</v>
      </c>
      <c r="C54" s="143" t="s">
        <v>361</v>
      </c>
      <c r="D54" s="144" t="s">
        <v>1081</v>
      </c>
      <c r="E54" s="47"/>
      <c r="F54" s="48"/>
      <c r="G54" s="47"/>
      <c r="H54" s="48"/>
    </row>
    <row r="55" spans="1:8">
      <c r="A55" s="655" t="s">
        <v>1219</v>
      </c>
      <c r="B55" s="656" t="s">
        <v>1220</v>
      </c>
      <c r="C55" s="145" t="s">
        <v>361</v>
      </c>
      <c r="D55" s="146" t="s">
        <v>1081</v>
      </c>
      <c r="E55" s="47"/>
      <c r="F55" s="48"/>
      <c r="G55" s="47"/>
      <c r="H55" s="48"/>
    </row>
    <row r="56" spans="1:8">
      <c r="A56" s="657" t="s">
        <v>1231</v>
      </c>
      <c r="B56" s="658" t="s">
        <v>1232</v>
      </c>
      <c r="C56" s="143" t="s">
        <v>361</v>
      </c>
      <c r="D56" s="144" t="s">
        <v>1081</v>
      </c>
      <c r="E56" s="47"/>
      <c r="F56" s="48"/>
      <c r="G56" s="47"/>
      <c r="H56" s="48"/>
    </row>
    <row r="57" spans="1:8">
      <c r="A57" s="655" t="s">
        <v>1225</v>
      </c>
      <c r="B57" s="656" t="s">
        <v>1226</v>
      </c>
      <c r="C57" s="145">
        <v>2418</v>
      </c>
      <c r="D57" s="146" t="s">
        <v>361</v>
      </c>
      <c r="E57" s="47"/>
      <c r="F57" s="48"/>
      <c r="G57" s="47"/>
      <c r="H57" s="48"/>
    </row>
    <row r="58" spans="1:8">
      <c r="A58" s="657" t="s">
        <v>1221</v>
      </c>
      <c r="B58" s="658" t="s">
        <v>1222</v>
      </c>
      <c r="C58" s="143" t="s">
        <v>361</v>
      </c>
      <c r="D58" s="144" t="s">
        <v>1081</v>
      </c>
      <c r="E58" s="47"/>
      <c r="F58" s="48"/>
      <c r="G58" s="47"/>
      <c r="H58" s="48"/>
    </row>
    <row r="59" spans="1:8">
      <c r="A59" s="655" t="s">
        <v>1223</v>
      </c>
      <c r="B59" s="656" t="s">
        <v>1224</v>
      </c>
      <c r="C59" s="145" t="s">
        <v>361</v>
      </c>
      <c r="D59" s="146" t="s">
        <v>1081</v>
      </c>
      <c r="E59" s="47"/>
      <c r="F59" s="48"/>
      <c r="G59" s="47"/>
      <c r="H59" s="48"/>
    </row>
    <row r="60" spans="1:8">
      <c r="A60" s="657" t="s">
        <v>184</v>
      </c>
      <c r="B60" s="658" t="s">
        <v>698</v>
      </c>
      <c r="C60" s="143">
        <v>1765</v>
      </c>
      <c r="D60" s="144" t="s">
        <v>361</v>
      </c>
      <c r="E60" s="47"/>
      <c r="F60" s="48"/>
      <c r="G60" s="47"/>
      <c r="H60" s="48"/>
    </row>
    <row r="61" spans="1:8">
      <c r="A61" s="655" t="s">
        <v>1233</v>
      </c>
      <c r="B61" s="656" t="s">
        <v>1234</v>
      </c>
      <c r="C61" s="145">
        <v>1393</v>
      </c>
      <c r="D61" s="146" t="s">
        <v>361</v>
      </c>
      <c r="E61" s="47"/>
      <c r="F61" s="48"/>
      <c r="G61" s="47"/>
      <c r="H61" s="48"/>
    </row>
    <row r="62" spans="1:8">
      <c r="A62" s="657" t="s">
        <v>1235</v>
      </c>
      <c r="B62" s="658" t="s">
        <v>1236</v>
      </c>
      <c r="C62" s="143">
        <v>2153</v>
      </c>
      <c r="D62" s="144" t="s">
        <v>361</v>
      </c>
      <c r="E62" s="47"/>
      <c r="F62" s="48"/>
      <c r="G62" s="47"/>
      <c r="H62" s="48"/>
    </row>
    <row r="63" spans="1:8">
      <c r="A63" s="655" t="s">
        <v>1237</v>
      </c>
      <c r="B63" s="656" t="s">
        <v>1238</v>
      </c>
      <c r="C63" s="145">
        <v>1305</v>
      </c>
      <c r="D63" s="146" t="s">
        <v>361</v>
      </c>
      <c r="E63" s="47"/>
      <c r="F63" s="48"/>
      <c r="G63" s="47"/>
      <c r="H63" s="48"/>
    </row>
    <row r="64" spans="1:8">
      <c r="A64" s="657" t="s">
        <v>1239</v>
      </c>
      <c r="B64" s="658" t="s">
        <v>1240</v>
      </c>
      <c r="C64" s="143">
        <v>1779</v>
      </c>
      <c r="D64" s="144" t="s">
        <v>361</v>
      </c>
      <c r="E64" s="47"/>
      <c r="F64" s="48"/>
      <c r="G64" s="47"/>
      <c r="H64" s="48"/>
    </row>
    <row r="65" spans="1:8">
      <c r="A65" s="655" t="s">
        <v>220</v>
      </c>
      <c r="B65" s="656" t="s">
        <v>697</v>
      </c>
      <c r="C65" s="145">
        <v>988</v>
      </c>
      <c r="D65" s="146" t="s">
        <v>361</v>
      </c>
      <c r="E65" s="47"/>
      <c r="F65" s="48"/>
      <c r="G65" s="47"/>
      <c r="H65" s="48"/>
    </row>
    <row r="66" spans="1:8">
      <c r="A66" s="657" t="s">
        <v>1161</v>
      </c>
      <c r="B66" s="658" t="s">
        <v>1162</v>
      </c>
      <c r="C66" s="143" t="s">
        <v>361</v>
      </c>
      <c r="D66" s="144" t="s">
        <v>1081</v>
      </c>
      <c r="E66" s="47"/>
      <c r="F66" s="48"/>
      <c r="G66" s="47"/>
      <c r="H66" s="48"/>
    </row>
    <row r="67" spans="1:8">
      <c r="A67" s="655" t="s">
        <v>1163</v>
      </c>
      <c r="B67" s="656" t="s">
        <v>1164</v>
      </c>
      <c r="C67" s="145" t="s">
        <v>361</v>
      </c>
      <c r="D67" s="146" t="s">
        <v>1081</v>
      </c>
      <c r="E67" s="47"/>
      <c r="F67" s="48"/>
      <c r="G67" s="47"/>
      <c r="H67" s="48"/>
    </row>
    <row r="68" spans="1:8">
      <c r="A68" s="657" t="s">
        <v>1165</v>
      </c>
      <c r="B68" s="658" t="s">
        <v>1166</v>
      </c>
      <c r="C68" s="143" t="s">
        <v>361</v>
      </c>
      <c r="D68" s="144" t="s">
        <v>1081</v>
      </c>
      <c r="E68" s="47"/>
      <c r="F68" s="48"/>
      <c r="G68" s="47"/>
      <c r="H68" s="48"/>
    </row>
    <row r="69" spans="1:8">
      <c r="A69" s="655" t="s">
        <v>1167</v>
      </c>
      <c r="B69" s="656" t="s">
        <v>1168</v>
      </c>
      <c r="C69" s="145" t="s">
        <v>361</v>
      </c>
      <c r="D69" s="146" t="s">
        <v>1081</v>
      </c>
      <c r="E69" s="47"/>
      <c r="F69" s="48"/>
      <c r="G69" s="47"/>
      <c r="H69" s="48"/>
    </row>
    <row r="70" spans="1:8">
      <c r="A70" s="657" t="s">
        <v>1169</v>
      </c>
      <c r="B70" s="658" t="s">
        <v>1170</v>
      </c>
      <c r="C70" s="143" t="s">
        <v>361</v>
      </c>
      <c r="D70" s="144" t="s">
        <v>1081</v>
      </c>
      <c r="E70" s="47"/>
      <c r="F70" s="48"/>
      <c r="G70" s="47"/>
      <c r="H70" s="48"/>
    </row>
    <row r="71" spans="1:8">
      <c r="A71" s="655" t="s">
        <v>1171</v>
      </c>
      <c r="B71" s="656" t="s">
        <v>1172</v>
      </c>
      <c r="C71" s="145" t="s">
        <v>361</v>
      </c>
      <c r="D71" s="146" t="s">
        <v>1081</v>
      </c>
      <c r="E71" s="47"/>
      <c r="F71" s="48"/>
      <c r="G71" s="47"/>
      <c r="H71" s="48"/>
    </row>
    <row r="72" spans="1:8">
      <c r="A72" s="657" t="s">
        <v>1173</v>
      </c>
      <c r="B72" s="658" t="s">
        <v>1174</v>
      </c>
      <c r="C72" s="143" t="s">
        <v>361</v>
      </c>
      <c r="D72" s="144" t="s">
        <v>1081</v>
      </c>
      <c r="E72" s="47"/>
      <c r="F72" s="48"/>
      <c r="G72" s="47"/>
      <c r="H72" s="48"/>
    </row>
    <row r="73" spans="1:8">
      <c r="A73" s="655" t="s">
        <v>1175</v>
      </c>
      <c r="B73" s="656" t="s">
        <v>1176</v>
      </c>
      <c r="C73" s="145" t="s">
        <v>361</v>
      </c>
      <c r="D73" s="146" t="s">
        <v>1081</v>
      </c>
      <c r="E73" s="47"/>
      <c r="F73" s="48"/>
      <c r="G73" s="47"/>
      <c r="H73" s="48"/>
    </row>
    <row r="74" spans="1:8">
      <c r="A74" s="657" t="s">
        <v>1179</v>
      </c>
      <c r="B74" s="658" t="s">
        <v>1180</v>
      </c>
      <c r="C74" s="143" t="s">
        <v>361</v>
      </c>
      <c r="D74" s="144" t="s">
        <v>1081</v>
      </c>
      <c r="E74" s="47"/>
      <c r="F74" s="48"/>
      <c r="G74" s="47"/>
      <c r="H74" s="48"/>
    </row>
    <row r="75" spans="1:8">
      <c r="A75" s="655" t="s">
        <v>1181</v>
      </c>
      <c r="B75" s="656" t="s">
        <v>1182</v>
      </c>
      <c r="C75" s="145">
        <v>1049</v>
      </c>
      <c r="D75" s="146" t="s">
        <v>361</v>
      </c>
      <c r="E75" s="47"/>
      <c r="F75" s="48"/>
      <c r="G75" s="47"/>
      <c r="H75" s="48"/>
    </row>
    <row r="76" spans="1:8">
      <c r="A76" s="657" t="s">
        <v>1183</v>
      </c>
      <c r="B76" s="658" t="s">
        <v>1184</v>
      </c>
      <c r="C76" s="143" t="s">
        <v>361</v>
      </c>
      <c r="D76" s="144" t="s">
        <v>1081</v>
      </c>
      <c r="E76" s="47"/>
      <c r="F76" s="48"/>
      <c r="G76" s="47"/>
      <c r="H76" s="48"/>
    </row>
    <row r="77" spans="1:8">
      <c r="A77" s="655" t="s">
        <v>1177</v>
      </c>
      <c r="B77" s="656" t="s">
        <v>1178</v>
      </c>
      <c r="C77" s="145" t="s">
        <v>361</v>
      </c>
      <c r="D77" s="146" t="s">
        <v>1081</v>
      </c>
      <c r="E77" s="47"/>
      <c r="F77" s="48"/>
      <c r="G77" s="47"/>
      <c r="H77" s="48"/>
    </row>
    <row r="78" spans="1:8">
      <c r="A78" s="657" t="s">
        <v>230</v>
      </c>
      <c r="B78" s="658" t="s">
        <v>696</v>
      </c>
      <c r="C78" s="143">
        <v>882</v>
      </c>
      <c r="D78" s="144" t="s">
        <v>361</v>
      </c>
      <c r="E78" s="47"/>
      <c r="F78" s="48"/>
      <c r="G78" s="47"/>
      <c r="H78" s="48"/>
    </row>
    <row r="79" spans="1:8">
      <c r="A79" s="655" t="s">
        <v>1241</v>
      </c>
      <c r="B79" s="656" t="s">
        <v>1242</v>
      </c>
      <c r="C79" s="145" t="s">
        <v>361</v>
      </c>
      <c r="D79" s="146" t="s">
        <v>1081</v>
      </c>
      <c r="E79" s="47"/>
      <c r="F79" s="48"/>
      <c r="G79" s="47"/>
      <c r="H79" s="48"/>
    </row>
    <row r="80" spans="1:8">
      <c r="A80" s="657" t="s">
        <v>1243</v>
      </c>
      <c r="B80" s="658" t="s">
        <v>1244</v>
      </c>
      <c r="C80" s="143" t="s">
        <v>361</v>
      </c>
      <c r="D80" s="144" t="s">
        <v>1081</v>
      </c>
      <c r="E80" s="47"/>
      <c r="F80" s="48"/>
      <c r="G80" s="47"/>
      <c r="H80" s="48"/>
    </row>
    <row r="81" spans="1:8">
      <c r="A81" s="655" t="s">
        <v>1245</v>
      </c>
      <c r="B81" s="656" t="s">
        <v>1246</v>
      </c>
      <c r="C81" s="145" t="s">
        <v>361</v>
      </c>
      <c r="D81" s="146" t="s">
        <v>1081</v>
      </c>
      <c r="E81" s="47"/>
      <c r="F81" s="48"/>
      <c r="G81" s="47"/>
      <c r="H81" s="48"/>
    </row>
    <row r="82" spans="1:8">
      <c r="A82" s="657" t="s">
        <v>1247</v>
      </c>
      <c r="B82" s="658" t="s">
        <v>1248</v>
      </c>
      <c r="C82" s="143" t="s">
        <v>361</v>
      </c>
      <c r="D82" s="144" t="s">
        <v>1081</v>
      </c>
      <c r="E82" s="47"/>
      <c r="F82" s="48"/>
      <c r="G82" s="47"/>
      <c r="H82" s="48"/>
    </row>
    <row r="83" spans="1:8">
      <c r="A83" s="655" t="s">
        <v>1249</v>
      </c>
      <c r="B83" s="656" t="s">
        <v>1250</v>
      </c>
      <c r="C83" s="145" t="s">
        <v>361</v>
      </c>
      <c r="D83" s="146" t="s">
        <v>1081</v>
      </c>
      <c r="E83" s="47"/>
      <c r="F83" s="48"/>
      <c r="G83" s="47"/>
      <c r="H83" s="48"/>
    </row>
    <row r="84" spans="1:8">
      <c r="A84" s="657" t="s">
        <v>1251</v>
      </c>
      <c r="B84" s="658" t="s">
        <v>1252</v>
      </c>
      <c r="C84" s="143" t="s">
        <v>361</v>
      </c>
      <c r="D84" s="144" t="s">
        <v>1081</v>
      </c>
      <c r="E84" s="47"/>
      <c r="F84" s="48"/>
      <c r="G84" s="47"/>
      <c r="H84" s="48"/>
    </row>
    <row r="85" spans="1:8">
      <c r="A85" s="655" t="s">
        <v>1253</v>
      </c>
      <c r="B85" s="656" t="s">
        <v>1254</v>
      </c>
      <c r="C85" s="145">
        <v>1016</v>
      </c>
      <c r="D85" s="146" t="s">
        <v>361</v>
      </c>
      <c r="E85" s="47"/>
      <c r="F85" s="48"/>
      <c r="G85" s="47"/>
      <c r="H85" s="48"/>
    </row>
    <row r="86" spans="1:8">
      <c r="A86" s="657" t="s">
        <v>1255</v>
      </c>
      <c r="B86" s="658" t="s">
        <v>1256</v>
      </c>
      <c r="C86" s="143" t="s">
        <v>361</v>
      </c>
      <c r="D86" s="144" t="s">
        <v>1081</v>
      </c>
      <c r="E86" s="47"/>
      <c r="F86" s="48"/>
      <c r="G86" s="47"/>
      <c r="H86" s="48"/>
    </row>
    <row r="87" spans="1:8">
      <c r="A87" s="655" t="s">
        <v>1257</v>
      </c>
      <c r="B87" s="656" t="s">
        <v>1258</v>
      </c>
      <c r="C87" s="145" t="s">
        <v>361</v>
      </c>
      <c r="D87" s="146" t="s">
        <v>1081</v>
      </c>
      <c r="E87" s="47"/>
      <c r="F87" s="48"/>
      <c r="G87" s="47"/>
      <c r="H87" s="48"/>
    </row>
    <row r="88" spans="1:8">
      <c r="A88" s="657" t="s">
        <v>1259</v>
      </c>
      <c r="B88" s="658" t="s">
        <v>1260</v>
      </c>
      <c r="C88" s="143" t="s">
        <v>361</v>
      </c>
      <c r="D88" s="144" t="s">
        <v>1081</v>
      </c>
      <c r="E88" s="47"/>
      <c r="F88" s="48"/>
      <c r="G88" s="47"/>
      <c r="H88" s="48"/>
    </row>
    <row r="89" spans="1:8">
      <c r="A89" s="655" t="s">
        <v>1261</v>
      </c>
      <c r="B89" s="656" t="s">
        <v>1262</v>
      </c>
      <c r="C89" s="145" t="s">
        <v>361</v>
      </c>
      <c r="D89" s="146" t="s">
        <v>1081</v>
      </c>
      <c r="E89" s="47"/>
      <c r="F89" s="48"/>
      <c r="G89" s="47"/>
      <c r="H89" s="48"/>
    </row>
    <row r="90" spans="1:8">
      <c r="A90" s="657" t="s">
        <v>230</v>
      </c>
      <c r="B90" s="658" t="s">
        <v>1275</v>
      </c>
      <c r="C90" s="143">
        <v>895</v>
      </c>
      <c r="D90" s="144" t="s">
        <v>361</v>
      </c>
      <c r="E90" s="47"/>
      <c r="F90" s="48"/>
      <c r="G90" s="47"/>
      <c r="H90" s="48"/>
    </row>
    <row r="91" spans="1:8">
      <c r="A91" s="655" t="s">
        <v>1263</v>
      </c>
      <c r="B91" s="656" t="s">
        <v>1264</v>
      </c>
      <c r="C91" s="145" t="s">
        <v>361</v>
      </c>
      <c r="D91" s="146" t="s">
        <v>1081</v>
      </c>
      <c r="E91" s="47"/>
      <c r="F91" s="48"/>
      <c r="G91" s="47"/>
      <c r="H91" s="48"/>
    </row>
    <row r="92" spans="1:8">
      <c r="A92" s="657" t="s">
        <v>1265</v>
      </c>
      <c r="B92" s="658" t="s">
        <v>1266</v>
      </c>
      <c r="C92" s="143" t="s">
        <v>361</v>
      </c>
      <c r="D92" s="144" t="s">
        <v>1081</v>
      </c>
      <c r="E92" s="47"/>
      <c r="F92" s="48"/>
      <c r="G92" s="47"/>
      <c r="H92" s="48"/>
    </row>
    <row r="93" spans="1:8">
      <c r="A93" s="655" t="s">
        <v>1267</v>
      </c>
      <c r="B93" s="656" t="s">
        <v>1268</v>
      </c>
      <c r="C93" s="145" t="s">
        <v>361</v>
      </c>
      <c r="D93" s="146" t="s">
        <v>1081</v>
      </c>
      <c r="E93" s="47"/>
      <c r="F93" s="48"/>
      <c r="G93" s="47"/>
      <c r="H93" s="48"/>
    </row>
    <row r="94" spans="1:8">
      <c r="A94" s="657" t="s">
        <v>1269</v>
      </c>
      <c r="B94" s="658" t="s">
        <v>1270</v>
      </c>
      <c r="C94" s="143" t="s">
        <v>361</v>
      </c>
      <c r="D94" s="144" t="s">
        <v>1081</v>
      </c>
      <c r="E94" s="47"/>
      <c r="F94" s="48"/>
      <c r="G94" s="47"/>
      <c r="H94" s="48"/>
    </row>
    <row r="95" spans="1:8">
      <c r="A95" s="655" t="s">
        <v>1271</v>
      </c>
      <c r="B95" s="656" t="s">
        <v>1272</v>
      </c>
      <c r="C95" s="145" t="s">
        <v>361</v>
      </c>
      <c r="D95" s="146" t="s">
        <v>1081</v>
      </c>
      <c r="E95" s="47"/>
      <c r="F95" s="48"/>
      <c r="G95" s="47"/>
      <c r="H95" s="48"/>
    </row>
    <row r="96" spans="1:8">
      <c r="A96" s="657" t="s">
        <v>1273</v>
      </c>
      <c r="B96" s="658" t="s">
        <v>1274</v>
      </c>
      <c r="C96" s="143" t="s">
        <v>361</v>
      </c>
      <c r="D96" s="144" t="s">
        <v>1081</v>
      </c>
      <c r="E96" s="47"/>
      <c r="F96" s="48"/>
      <c r="G96" s="47"/>
      <c r="H96" s="48"/>
    </row>
    <row r="97" spans="1:8">
      <c r="A97" s="655" t="s">
        <v>251</v>
      </c>
      <c r="B97" s="656" t="s">
        <v>695</v>
      </c>
      <c r="C97" s="145">
        <v>2441</v>
      </c>
      <c r="D97" s="146" t="s">
        <v>361</v>
      </c>
      <c r="E97" s="47"/>
      <c r="F97" s="48"/>
      <c r="G97" s="47"/>
      <c r="H97" s="48"/>
    </row>
    <row r="98" spans="1:8">
      <c r="A98" s="657" t="s">
        <v>1276</v>
      </c>
      <c r="B98" s="658" t="s">
        <v>1277</v>
      </c>
      <c r="C98" s="143">
        <v>2673</v>
      </c>
      <c r="D98" s="144" t="s">
        <v>361</v>
      </c>
      <c r="E98" s="47"/>
      <c r="F98" s="48"/>
      <c r="G98" s="47"/>
      <c r="H98" s="48"/>
    </row>
    <row r="99" spans="1:8">
      <c r="A99" s="655" t="s">
        <v>1278</v>
      </c>
      <c r="B99" s="656" t="s">
        <v>1279</v>
      </c>
      <c r="C99" s="145">
        <v>1960</v>
      </c>
      <c r="D99" s="146" t="s">
        <v>361</v>
      </c>
      <c r="E99" s="47"/>
      <c r="F99" s="48"/>
      <c r="G99" s="47"/>
      <c r="H99" s="48"/>
    </row>
    <row r="100" spans="1:8">
      <c r="A100" s="657" t="s">
        <v>1280</v>
      </c>
      <c r="B100" s="658" t="s">
        <v>1281</v>
      </c>
      <c r="C100" s="143">
        <v>2180</v>
      </c>
      <c r="D100" s="144" t="s">
        <v>361</v>
      </c>
      <c r="E100" s="47"/>
      <c r="F100" s="48"/>
      <c r="G100" s="47"/>
      <c r="H100" s="48"/>
    </row>
    <row r="101" spans="1:8">
      <c r="A101" s="655" t="s">
        <v>1282</v>
      </c>
      <c r="B101" s="656" t="s">
        <v>1283</v>
      </c>
      <c r="C101" s="145">
        <v>1672</v>
      </c>
      <c r="D101" s="146" t="s">
        <v>361</v>
      </c>
      <c r="E101" s="47"/>
      <c r="F101" s="48"/>
      <c r="G101" s="47"/>
      <c r="H101" s="48"/>
    </row>
    <row r="102" spans="1:8">
      <c r="A102" s="657" t="s">
        <v>1284</v>
      </c>
      <c r="B102" s="658" t="s">
        <v>1285</v>
      </c>
      <c r="C102" s="143">
        <v>4213</v>
      </c>
      <c r="D102" s="144" t="s">
        <v>361</v>
      </c>
      <c r="E102" s="47"/>
      <c r="F102" s="48"/>
      <c r="G102" s="47"/>
      <c r="H102" s="48"/>
    </row>
    <row r="103" spans="1:8">
      <c r="A103" s="655" t="s">
        <v>1286</v>
      </c>
      <c r="B103" s="656" t="s">
        <v>1287</v>
      </c>
      <c r="C103" s="145">
        <v>2911</v>
      </c>
      <c r="D103" s="146" t="s">
        <v>361</v>
      </c>
      <c r="E103" s="47"/>
      <c r="F103" s="48"/>
      <c r="G103" s="47"/>
      <c r="H103" s="48"/>
    </row>
    <row r="104" spans="1:8">
      <c r="A104" s="657" t="s">
        <v>1288</v>
      </c>
      <c r="B104" s="658" t="s">
        <v>1289</v>
      </c>
      <c r="C104" s="143">
        <v>3480</v>
      </c>
      <c r="D104" s="144" t="s">
        <v>361</v>
      </c>
      <c r="E104" s="47"/>
      <c r="F104" s="48"/>
      <c r="G104" s="47"/>
      <c r="H104" s="48"/>
    </row>
    <row r="105" spans="1:8">
      <c r="A105" s="655" t="s">
        <v>256</v>
      </c>
      <c r="B105" s="656" t="s">
        <v>694</v>
      </c>
      <c r="C105" s="145">
        <v>1383</v>
      </c>
      <c r="D105" s="146" t="s">
        <v>361</v>
      </c>
      <c r="E105" s="47"/>
      <c r="F105" s="48"/>
      <c r="G105" s="47"/>
      <c r="H105" s="48"/>
    </row>
    <row r="106" spans="1:8">
      <c r="A106" s="657" t="s">
        <v>1290</v>
      </c>
      <c r="B106" s="658" t="s">
        <v>1291</v>
      </c>
      <c r="C106" s="143" t="s">
        <v>361</v>
      </c>
      <c r="D106" s="144" t="s">
        <v>1081</v>
      </c>
      <c r="E106" s="47"/>
      <c r="F106" s="48"/>
      <c r="G106" s="47"/>
      <c r="H106" s="48"/>
    </row>
    <row r="107" spans="1:8">
      <c r="A107" s="655" t="s">
        <v>1292</v>
      </c>
      <c r="B107" s="656" t="s">
        <v>1293</v>
      </c>
      <c r="C107" s="145" t="s">
        <v>361</v>
      </c>
      <c r="D107" s="146" t="s">
        <v>1081</v>
      </c>
      <c r="E107" s="47"/>
      <c r="F107" s="48"/>
      <c r="G107" s="47"/>
      <c r="H107" s="48"/>
    </row>
    <row r="108" spans="1:8">
      <c r="A108" s="657" t="s">
        <v>1294</v>
      </c>
      <c r="B108" s="658" t="s">
        <v>1295</v>
      </c>
      <c r="C108" s="143" t="s">
        <v>361</v>
      </c>
      <c r="D108" s="144" t="s">
        <v>1081</v>
      </c>
      <c r="E108" s="47"/>
      <c r="F108" s="48"/>
      <c r="G108" s="47"/>
      <c r="H108" s="48"/>
    </row>
    <row r="109" spans="1:8">
      <c r="A109" s="655" t="s">
        <v>1296</v>
      </c>
      <c r="B109" s="656" t="s">
        <v>1297</v>
      </c>
      <c r="C109" s="145" t="s">
        <v>361</v>
      </c>
      <c r="D109" s="146" t="s">
        <v>1081</v>
      </c>
      <c r="E109" s="47"/>
      <c r="F109" s="48"/>
      <c r="G109" s="47"/>
      <c r="H109" s="48"/>
    </row>
    <row r="110" spans="1:8">
      <c r="A110" s="657" t="s">
        <v>1302</v>
      </c>
      <c r="B110" s="658" t="s">
        <v>1303</v>
      </c>
      <c r="C110" s="143">
        <v>1375</v>
      </c>
      <c r="D110" s="144" t="s">
        <v>361</v>
      </c>
      <c r="E110" s="47"/>
      <c r="F110" s="48"/>
      <c r="G110" s="47"/>
      <c r="H110" s="48"/>
    </row>
    <row r="111" spans="1:8">
      <c r="A111" s="655" t="s">
        <v>1300</v>
      </c>
      <c r="B111" s="656" t="s">
        <v>1301</v>
      </c>
      <c r="C111" s="145" t="s">
        <v>361</v>
      </c>
      <c r="D111" s="146" t="s">
        <v>1081</v>
      </c>
      <c r="E111" s="47"/>
      <c r="F111" s="48"/>
      <c r="G111" s="47"/>
      <c r="H111" s="48"/>
    </row>
    <row r="112" spans="1:8">
      <c r="A112" s="657" t="s">
        <v>1298</v>
      </c>
      <c r="B112" s="658" t="s">
        <v>1299</v>
      </c>
      <c r="C112" s="143">
        <v>1531</v>
      </c>
      <c r="D112" s="144" t="s">
        <v>361</v>
      </c>
      <c r="E112" s="47"/>
      <c r="F112" s="48"/>
      <c r="G112" s="47"/>
      <c r="H112" s="48"/>
    </row>
    <row r="113" spans="1:8">
      <c r="A113" s="655" t="s">
        <v>273</v>
      </c>
      <c r="B113" s="656" t="s">
        <v>693</v>
      </c>
      <c r="C113" s="145">
        <v>1073</v>
      </c>
      <c r="D113" s="146" t="s">
        <v>361</v>
      </c>
      <c r="E113" s="47"/>
      <c r="F113" s="48"/>
      <c r="G113" s="47"/>
      <c r="H113" s="48"/>
    </row>
    <row r="114" spans="1:8">
      <c r="A114" s="657" t="s">
        <v>1119</v>
      </c>
      <c r="B114" s="658" t="s">
        <v>1120</v>
      </c>
      <c r="C114" s="143" t="s">
        <v>361</v>
      </c>
      <c r="D114" s="144" t="s">
        <v>1081</v>
      </c>
      <c r="E114" s="47"/>
      <c r="F114" s="48"/>
      <c r="G114" s="47"/>
      <c r="H114" s="48"/>
    </row>
    <row r="115" spans="1:8">
      <c r="A115" s="655" t="s">
        <v>1121</v>
      </c>
      <c r="B115" s="656" t="s">
        <v>1122</v>
      </c>
      <c r="C115" s="145" t="s">
        <v>361</v>
      </c>
      <c r="D115" s="146" t="s">
        <v>1081</v>
      </c>
      <c r="E115" s="47"/>
      <c r="F115" s="48"/>
      <c r="G115" s="47"/>
      <c r="H115" s="48"/>
    </row>
    <row r="116" spans="1:8">
      <c r="A116" s="657" t="s">
        <v>1123</v>
      </c>
      <c r="B116" s="658" t="s">
        <v>1124</v>
      </c>
      <c r="C116" s="143" t="s">
        <v>361</v>
      </c>
      <c r="D116" s="144" t="s">
        <v>1081</v>
      </c>
      <c r="E116" s="47"/>
      <c r="F116" s="48"/>
      <c r="G116" s="47"/>
      <c r="H116" s="48"/>
    </row>
    <row r="117" spans="1:8">
      <c r="A117" s="655" t="s">
        <v>1125</v>
      </c>
      <c r="B117" s="656" t="s">
        <v>1126</v>
      </c>
      <c r="C117" s="145" t="s">
        <v>361</v>
      </c>
      <c r="D117" s="146" t="s">
        <v>1081</v>
      </c>
      <c r="E117" s="47"/>
      <c r="F117" s="48"/>
      <c r="G117" s="47"/>
      <c r="H117" s="48"/>
    </row>
    <row r="118" spans="1:8">
      <c r="A118" s="657" t="s">
        <v>1127</v>
      </c>
      <c r="B118" s="658" t="s">
        <v>1128</v>
      </c>
      <c r="C118" s="143" t="s">
        <v>361</v>
      </c>
      <c r="D118" s="144" t="s">
        <v>1081</v>
      </c>
      <c r="E118" s="47"/>
      <c r="F118" s="48"/>
      <c r="G118" s="47"/>
      <c r="H118" s="48"/>
    </row>
    <row r="119" spans="1:8">
      <c r="A119" s="655" t="s">
        <v>1129</v>
      </c>
      <c r="B119" s="656" t="s">
        <v>1130</v>
      </c>
      <c r="C119" s="145" t="s">
        <v>361</v>
      </c>
      <c r="D119" s="146" t="s">
        <v>1081</v>
      </c>
      <c r="E119" s="47"/>
      <c r="F119" s="48"/>
      <c r="G119" s="47"/>
      <c r="H119" s="48"/>
    </row>
    <row r="120" spans="1:8">
      <c r="A120" s="657" t="s">
        <v>1131</v>
      </c>
      <c r="B120" s="658" t="s">
        <v>1132</v>
      </c>
      <c r="C120" s="143" t="s">
        <v>361</v>
      </c>
      <c r="D120" s="144" t="s">
        <v>1081</v>
      </c>
      <c r="E120" s="47"/>
      <c r="F120" s="48"/>
      <c r="G120" s="47"/>
      <c r="H120" s="48"/>
    </row>
    <row r="121" spans="1:8">
      <c r="A121" s="655" t="s">
        <v>1133</v>
      </c>
      <c r="B121" s="656" t="s">
        <v>1134</v>
      </c>
      <c r="C121" s="145" t="s">
        <v>361</v>
      </c>
      <c r="D121" s="146" t="s">
        <v>1081</v>
      </c>
      <c r="E121" s="47"/>
      <c r="F121" s="48"/>
      <c r="G121" s="47"/>
      <c r="H121" s="48"/>
    </row>
    <row r="122" spans="1:8">
      <c r="A122" s="657" t="s">
        <v>1135</v>
      </c>
      <c r="B122" s="658" t="s">
        <v>1136</v>
      </c>
      <c r="C122" s="143" t="s">
        <v>361</v>
      </c>
      <c r="D122" s="144" t="s">
        <v>1081</v>
      </c>
      <c r="E122" s="47"/>
      <c r="F122" s="48"/>
      <c r="G122" s="47"/>
      <c r="H122" s="48"/>
    </row>
    <row r="123" spans="1:8">
      <c r="A123" s="655" t="s">
        <v>1139</v>
      </c>
      <c r="B123" s="656" t="s">
        <v>1140</v>
      </c>
      <c r="C123" s="145" t="s">
        <v>361</v>
      </c>
      <c r="D123" s="146" t="s">
        <v>1081</v>
      </c>
      <c r="E123" s="47"/>
      <c r="F123" s="48"/>
      <c r="G123" s="47"/>
      <c r="H123" s="48"/>
    </row>
    <row r="124" spans="1:8">
      <c r="A124" s="657" t="s">
        <v>1141</v>
      </c>
      <c r="B124" s="658" t="s">
        <v>1142</v>
      </c>
      <c r="C124" s="143" t="s">
        <v>361</v>
      </c>
      <c r="D124" s="144" t="s">
        <v>1081</v>
      </c>
      <c r="E124" s="47"/>
      <c r="F124" s="48"/>
      <c r="G124" s="47"/>
      <c r="H124" s="48"/>
    </row>
    <row r="125" spans="1:8">
      <c r="A125" s="655" t="s">
        <v>1143</v>
      </c>
      <c r="B125" s="656" t="s">
        <v>1144</v>
      </c>
      <c r="C125" s="145" t="s">
        <v>361</v>
      </c>
      <c r="D125" s="146" t="s">
        <v>1081</v>
      </c>
      <c r="E125" s="47"/>
      <c r="F125" s="48"/>
      <c r="G125" s="47"/>
      <c r="H125" s="48"/>
    </row>
    <row r="126" spans="1:8">
      <c r="A126" s="657" t="s">
        <v>1145</v>
      </c>
      <c r="B126" s="658" t="s">
        <v>1146</v>
      </c>
      <c r="C126" s="143" t="s">
        <v>361</v>
      </c>
      <c r="D126" s="144" t="s">
        <v>1081</v>
      </c>
      <c r="E126" s="47"/>
      <c r="F126" s="48"/>
      <c r="G126" s="47"/>
      <c r="H126" s="48"/>
    </row>
    <row r="127" spans="1:8">
      <c r="A127" s="655" t="s">
        <v>1147</v>
      </c>
      <c r="B127" s="656" t="s">
        <v>1148</v>
      </c>
      <c r="C127" s="145" t="s">
        <v>361</v>
      </c>
      <c r="D127" s="146" t="s">
        <v>1081</v>
      </c>
      <c r="E127" s="47"/>
      <c r="F127" s="48"/>
      <c r="G127" s="47"/>
      <c r="H127" s="48"/>
    </row>
    <row r="128" spans="1:8">
      <c r="A128" s="657" t="s">
        <v>1149</v>
      </c>
      <c r="B128" s="658" t="s">
        <v>1150</v>
      </c>
      <c r="C128" s="143" t="s">
        <v>361</v>
      </c>
      <c r="D128" s="144" t="s">
        <v>1081</v>
      </c>
      <c r="E128" s="47"/>
      <c r="F128" s="48"/>
      <c r="G128" s="47"/>
      <c r="H128" s="48"/>
    </row>
    <row r="129" spans="1:8">
      <c r="A129" s="655" t="s">
        <v>1137</v>
      </c>
      <c r="B129" s="656" t="s">
        <v>1138</v>
      </c>
      <c r="C129" s="145" t="s">
        <v>361</v>
      </c>
      <c r="D129" s="146" t="s">
        <v>1081</v>
      </c>
      <c r="E129" s="47"/>
      <c r="F129" s="48"/>
      <c r="G129" s="47"/>
      <c r="H129" s="48"/>
    </row>
    <row r="130" spans="1:8">
      <c r="A130" s="657" t="s">
        <v>1151</v>
      </c>
      <c r="B130" s="658" t="s">
        <v>1152</v>
      </c>
      <c r="C130" s="143" t="s">
        <v>361</v>
      </c>
      <c r="D130" s="144" t="s">
        <v>1081</v>
      </c>
      <c r="E130" s="47"/>
      <c r="F130" s="48"/>
      <c r="G130" s="47"/>
      <c r="H130" s="48"/>
    </row>
    <row r="131" spans="1:8">
      <c r="A131" s="655" t="s">
        <v>1153</v>
      </c>
      <c r="B131" s="656" t="s">
        <v>1154</v>
      </c>
      <c r="C131" s="145" t="s">
        <v>361</v>
      </c>
      <c r="D131" s="146" t="s">
        <v>1081</v>
      </c>
      <c r="E131" s="47"/>
      <c r="F131" s="48"/>
      <c r="G131" s="47"/>
      <c r="H131" s="48"/>
    </row>
    <row r="132" spans="1:8">
      <c r="A132" s="657" t="s">
        <v>1155</v>
      </c>
      <c r="B132" s="658" t="s">
        <v>1156</v>
      </c>
      <c r="C132" s="143" t="s">
        <v>361</v>
      </c>
      <c r="D132" s="144" t="s">
        <v>1081</v>
      </c>
      <c r="E132" s="47"/>
      <c r="F132" s="48"/>
      <c r="G132" s="47"/>
      <c r="H132" s="48"/>
    </row>
    <row r="133" spans="1:8">
      <c r="A133" s="655" t="s">
        <v>1157</v>
      </c>
      <c r="B133" s="656" t="s">
        <v>1158</v>
      </c>
      <c r="C133" s="145">
        <v>1139</v>
      </c>
      <c r="D133" s="146" t="s">
        <v>361</v>
      </c>
      <c r="E133" s="47"/>
      <c r="F133" s="48"/>
      <c r="G133" s="47"/>
      <c r="H133" s="48"/>
    </row>
    <row r="134" spans="1:8">
      <c r="A134" s="657" t="s">
        <v>1159</v>
      </c>
      <c r="B134" s="658" t="s">
        <v>1160</v>
      </c>
      <c r="C134" s="143" t="s">
        <v>361</v>
      </c>
      <c r="D134" s="144" t="s">
        <v>1081</v>
      </c>
      <c r="E134" s="47"/>
      <c r="F134" s="48"/>
      <c r="G134" s="47"/>
      <c r="H134" s="48"/>
    </row>
    <row r="135" spans="1:8">
      <c r="A135" s="655" t="s">
        <v>278</v>
      </c>
      <c r="B135" s="656" t="s">
        <v>692</v>
      </c>
      <c r="C135" s="145">
        <v>880</v>
      </c>
      <c r="D135" s="146" t="s">
        <v>361</v>
      </c>
      <c r="E135" s="47"/>
      <c r="F135" s="48"/>
      <c r="G135" s="47"/>
      <c r="H135" s="48"/>
    </row>
    <row r="136" spans="1:8">
      <c r="A136" s="657" t="s">
        <v>1304</v>
      </c>
      <c r="B136" s="658" t="s">
        <v>1305</v>
      </c>
      <c r="C136" s="143" t="s">
        <v>361</v>
      </c>
      <c r="D136" s="144" t="s">
        <v>1081</v>
      </c>
      <c r="E136" s="47"/>
      <c r="F136" s="48"/>
      <c r="G136" s="47"/>
      <c r="H136" s="48"/>
    </row>
    <row r="137" spans="1:8">
      <c r="A137" s="655" t="s">
        <v>1306</v>
      </c>
      <c r="B137" s="656" t="s">
        <v>1307</v>
      </c>
      <c r="C137" s="145" t="s">
        <v>361</v>
      </c>
      <c r="D137" s="146" t="s">
        <v>1081</v>
      </c>
      <c r="E137" s="47"/>
      <c r="F137" s="48"/>
      <c r="G137" s="47"/>
      <c r="H137" s="48"/>
    </row>
    <row r="138" spans="1:8">
      <c r="A138" s="657" t="s">
        <v>1308</v>
      </c>
      <c r="B138" s="658" t="s">
        <v>1309</v>
      </c>
      <c r="C138" s="143" t="s">
        <v>361</v>
      </c>
      <c r="D138" s="144" t="s">
        <v>1081</v>
      </c>
      <c r="E138" s="47"/>
      <c r="F138" s="48"/>
      <c r="G138" s="47"/>
      <c r="H138" s="48"/>
    </row>
    <row r="139" spans="1:8">
      <c r="A139" s="655" t="s">
        <v>1310</v>
      </c>
      <c r="B139" s="656" t="s">
        <v>1311</v>
      </c>
      <c r="C139" s="145" t="s">
        <v>361</v>
      </c>
      <c r="D139" s="146" t="s">
        <v>1081</v>
      </c>
      <c r="E139" s="47"/>
      <c r="F139" s="48"/>
      <c r="G139" s="47"/>
      <c r="H139" s="48"/>
    </row>
    <row r="140" spans="1:8">
      <c r="A140" s="657" t="s">
        <v>1318</v>
      </c>
      <c r="B140" s="658" t="s">
        <v>1319</v>
      </c>
      <c r="C140" s="143" t="s">
        <v>361</v>
      </c>
      <c r="D140" s="144" t="s">
        <v>1081</v>
      </c>
      <c r="E140" s="47"/>
      <c r="F140" s="48"/>
      <c r="G140" s="47"/>
      <c r="H140" s="48"/>
    </row>
    <row r="141" spans="1:8">
      <c r="A141" s="655" t="s">
        <v>1312</v>
      </c>
      <c r="B141" s="656" t="s">
        <v>1313</v>
      </c>
      <c r="C141" s="145" t="s">
        <v>361</v>
      </c>
      <c r="D141" s="146" t="s">
        <v>1081</v>
      </c>
      <c r="E141" s="47"/>
      <c r="F141" s="48"/>
      <c r="G141" s="47"/>
      <c r="H141" s="48"/>
    </row>
    <row r="142" spans="1:8">
      <c r="A142" s="657" t="s">
        <v>1314</v>
      </c>
      <c r="B142" s="658" t="s">
        <v>1315</v>
      </c>
      <c r="C142" s="143" t="s">
        <v>361</v>
      </c>
      <c r="D142" s="144" t="s">
        <v>1081</v>
      </c>
      <c r="E142" s="47"/>
      <c r="F142" s="48"/>
      <c r="G142" s="47"/>
      <c r="H142" s="48"/>
    </row>
    <row r="143" spans="1:8">
      <c r="A143" s="655" t="s">
        <v>1316</v>
      </c>
      <c r="B143" s="656" t="s">
        <v>1317</v>
      </c>
      <c r="C143" s="145" t="s">
        <v>361</v>
      </c>
      <c r="D143" s="146" t="s">
        <v>1081</v>
      </c>
      <c r="E143" s="47"/>
      <c r="F143" s="48"/>
      <c r="G143" s="47"/>
      <c r="H143" s="48"/>
    </row>
    <row r="144" spans="1:8">
      <c r="A144" s="657" t="s">
        <v>1322</v>
      </c>
      <c r="B144" s="658" t="s">
        <v>1323</v>
      </c>
      <c r="C144" s="143" t="s">
        <v>361</v>
      </c>
      <c r="D144" s="144" t="s">
        <v>1081</v>
      </c>
      <c r="E144" s="47"/>
      <c r="F144" s="48"/>
      <c r="G144" s="47"/>
      <c r="H144" s="48"/>
    </row>
    <row r="145" spans="1:8">
      <c r="A145" s="655" t="s">
        <v>1326</v>
      </c>
      <c r="B145" s="656" t="s">
        <v>1327</v>
      </c>
      <c r="C145" s="145" t="s">
        <v>361</v>
      </c>
      <c r="D145" s="146" t="s">
        <v>1081</v>
      </c>
      <c r="E145" s="47"/>
      <c r="F145" s="48"/>
      <c r="G145" s="47"/>
      <c r="H145" s="48"/>
    </row>
    <row r="146" spans="1:8">
      <c r="A146" s="657" t="s">
        <v>1328</v>
      </c>
      <c r="B146" s="658" t="s">
        <v>1329</v>
      </c>
      <c r="C146" s="143" t="s">
        <v>361</v>
      </c>
      <c r="D146" s="144" t="s">
        <v>1081</v>
      </c>
      <c r="E146" s="47"/>
      <c r="F146" s="48"/>
      <c r="G146" s="47"/>
      <c r="H146" s="48"/>
    </row>
    <row r="147" spans="1:8">
      <c r="A147" s="655" t="s">
        <v>1330</v>
      </c>
      <c r="B147" s="656" t="s">
        <v>1331</v>
      </c>
      <c r="C147" s="145">
        <v>926</v>
      </c>
      <c r="D147" s="146" t="s">
        <v>361</v>
      </c>
      <c r="E147" s="47"/>
      <c r="F147" s="48"/>
      <c r="G147" s="47"/>
      <c r="H147" s="48"/>
    </row>
    <row r="148" spans="1:8">
      <c r="A148" s="657" t="s">
        <v>1324</v>
      </c>
      <c r="B148" s="658" t="s">
        <v>1325</v>
      </c>
      <c r="C148" s="143">
        <v>720</v>
      </c>
      <c r="D148" s="144" t="s">
        <v>361</v>
      </c>
      <c r="E148" s="47"/>
      <c r="F148" s="48"/>
      <c r="G148" s="47"/>
      <c r="H148" s="48"/>
    </row>
    <row r="149" spans="1:8">
      <c r="A149" s="655" t="s">
        <v>1320</v>
      </c>
      <c r="B149" s="656" t="s">
        <v>1321</v>
      </c>
      <c r="C149" s="145" t="s">
        <v>361</v>
      </c>
      <c r="D149" s="146" t="s">
        <v>1081</v>
      </c>
      <c r="E149" s="47"/>
      <c r="F149" s="48"/>
      <c r="G149" s="47"/>
      <c r="H149" s="48"/>
    </row>
    <row r="150" spans="1:8">
      <c r="A150" s="657" t="s">
        <v>280</v>
      </c>
      <c r="B150" s="658" t="s">
        <v>691</v>
      </c>
      <c r="C150" s="143">
        <v>1113</v>
      </c>
      <c r="D150" s="144" t="s">
        <v>361</v>
      </c>
      <c r="E150" s="47"/>
      <c r="F150" s="48"/>
      <c r="G150" s="47"/>
      <c r="H150" s="48"/>
    </row>
    <row r="151" spans="1:8">
      <c r="A151" s="655" t="s">
        <v>280</v>
      </c>
      <c r="B151" s="656" t="s">
        <v>1185</v>
      </c>
      <c r="C151" s="145">
        <v>1113</v>
      </c>
      <c r="D151" s="146" t="s">
        <v>361</v>
      </c>
      <c r="E151" s="47"/>
      <c r="F151" s="48"/>
      <c r="G151" s="47"/>
      <c r="H151" s="48"/>
    </row>
    <row r="152" spans="1:8">
      <c r="A152" s="657" t="s">
        <v>312</v>
      </c>
      <c r="B152" s="658" t="s">
        <v>690</v>
      </c>
      <c r="C152" s="143">
        <v>924</v>
      </c>
      <c r="D152" s="144" t="s">
        <v>361</v>
      </c>
      <c r="E152" s="47"/>
      <c r="F152" s="48"/>
      <c r="G152" s="47"/>
      <c r="H152" s="48"/>
    </row>
    <row r="153" spans="1:8">
      <c r="A153" s="655" t="s">
        <v>1409</v>
      </c>
      <c r="B153" s="656" t="s">
        <v>1410</v>
      </c>
      <c r="C153" s="145" t="s">
        <v>361</v>
      </c>
      <c r="D153" s="146" t="s">
        <v>1081</v>
      </c>
      <c r="E153" s="47"/>
      <c r="F153" s="48"/>
      <c r="G153" s="47"/>
      <c r="H153" s="48"/>
    </row>
    <row r="154" spans="1:8">
      <c r="A154" s="657" t="s">
        <v>1411</v>
      </c>
      <c r="B154" s="658" t="s">
        <v>1412</v>
      </c>
      <c r="C154" s="143" t="s">
        <v>361</v>
      </c>
      <c r="D154" s="144" t="s">
        <v>1081</v>
      </c>
      <c r="E154" s="47"/>
      <c r="F154" s="48"/>
      <c r="G154" s="47"/>
      <c r="H154" s="48"/>
    </row>
    <row r="155" spans="1:8">
      <c r="A155" s="655" t="s">
        <v>1413</v>
      </c>
      <c r="B155" s="656" t="s">
        <v>1414</v>
      </c>
      <c r="C155" s="145" t="s">
        <v>361</v>
      </c>
      <c r="D155" s="146" t="s">
        <v>1081</v>
      </c>
      <c r="E155" s="47"/>
      <c r="F155" s="48"/>
      <c r="G155" s="47"/>
      <c r="H155" s="48"/>
    </row>
    <row r="156" spans="1:8">
      <c r="A156" s="657" t="s">
        <v>1415</v>
      </c>
      <c r="B156" s="658" t="s">
        <v>1416</v>
      </c>
      <c r="C156" s="143">
        <v>962</v>
      </c>
      <c r="D156" s="144" t="s">
        <v>361</v>
      </c>
      <c r="E156" s="47"/>
      <c r="F156" s="48"/>
      <c r="G156" s="47"/>
      <c r="H156" s="48"/>
    </row>
    <row r="157" spans="1:8">
      <c r="A157" s="655" t="s">
        <v>1417</v>
      </c>
      <c r="B157" s="656" t="s">
        <v>1418</v>
      </c>
      <c r="C157" s="145">
        <v>920</v>
      </c>
      <c r="D157" s="146" t="s">
        <v>361</v>
      </c>
      <c r="E157" s="47"/>
      <c r="F157" s="48"/>
      <c r="G157" s="47"/>
      <c r="H157" s="48"/>
    </row>
    <row r="158" spans="1:8">
      <c r="A158" s="657" t="s">
        <v>314</v>
      </c>
      <c r="B158" s="658" t="s">
        <v>689</v>
      </c>
      <c r="C158" s="143">
        <v>780</v>
      </c>
      <c r="D158" s="144" t="s">
        <v>361</v>
      </c>
      <c r="E158" s="47"/>
      <c r="F158" s="48"/>
      <c r="G158" s="47"/>
      <c r="H158" s="48"/>
    </row>
    <row r="159" spans="1:8">
      <c r="A159" s="655" t="s">
        <v>1186</v>
      </c>
      <c r="B159" s="656" t="s">
        <v>1187</v>
      </c>
      <c r="C159" s="145" t="s">
        <v>361</v>
      </c>
      <c r="D159" s="146" t="s">
        <v>1081</v>
      </c>
      <c r="E159" s="47"/>
      <c r="F159" s="48"/>
      <c r="G159" s="47"/>
      <c r="H159" s="48"/>
    </row>
    <row r="160" spans="1:8">
      <c r="A160" s="657" t="s">
        <v>1190</v>
      </c>
      <c r="B160" s="658" t="s">
        <v>1191</v>
      </c>
      <c r="C160" s="143" t="s">
        <v>361</v>
      </c>
      <c r="D160" s="144" t="s">
        <v>1081</v>
      </c>
      <c r="E160" s="47"/>
      <c r="F160" s="48"/>
      <c r="G160" s="47"/>
      <c r="H160" s="48"/>
    </row>
    <row r="161" spans="1:8">
      <c r="A161" s="655" t="s">
        <v>1351</v>
      </c>
      <c r="B161" s="656" t="s">
        <v>1192</v>
      </c>
      <c r="C161" s="145" t="s">
        <v>361</v>
      </c>
      <c r="D161" s="146" t="s">
        <v>1081</v>
      </c>
      <c r="E161" s="47"/>
      <c r="F161" s="48"/>
      <c r="G161" s="47"/>
      <c r="H161" s="48"/>
    </row>
    <row r="162" spans="1:8">
      <c r="A162" s="657" t="s">
        <v>1193</v>
      </c>
      <c r="B162" s="658" t="s">
        <v>1194</v>
      </c>
      <c r="C162" s="143" t="s">
        <v>361</v>
      </c>
      <c r="D162" s="144" t="s">
        <v>1081</v>
      </c>
      <c r="E162" s="47"/>
      <c r="F162" s="48"/>
      <c r="G162" s="47"/>
      <c r="H162" s="48"/>
    </row>
    <row r="163" spans="1:8">
      <c r="A163" s="655" t="s">
        <v>1195</v>
      </c>
      <c r="B163" s="656" t="s">
        <v>1196</v>
      </c>
      <c r="C163" s="145" t="s">
        <v>361</v>
      </c>
      <c r="D163" s="146" t="s">
        <v>1081</v>
      </c>
      <c r="E163" s="47"/>
      <c r="F163" s="48"/>
      <c r="G163" s="47"/>
      <c r="H163" s="48"/>
    </row>
    <row r="164" spans="1:8">
      <c r="A164" s="657" t="s">
        <v>1188</v>
      </c>
      <c r="B164" s="658" t="s">
        <v>1189</v>
      </c>
      <c r="C164" s="143" t="s">
        <v>361</v>
      </c>
      <c r="D164" s="144" t="s">
        <v>1081</v>
      </c>
      <c r="E164" s="47"/>
      <c r="F164" s="48"/>
      <c r="G164" s="47"/>
      <c r="H164" s="48"/>
    </row>
    <row r="165" spans="1:8">
      <c r="A165" s="655" t="s">
        <v>1197</v>
      </c>
      <c r="B165" s="656" t="s">
        <v>1198</v>
      </c>
      <c r="C165" s="145" t="s">
        <v>361</v>
      </c>
      <c r="D165" s="146" t="s">
        <v>1081</v>
      </c>
      <c r="E165" s="47"/>
      <c r="F165" s="48"/>
      <c r="G165" s="47"/>
      <c r="H165" s="48"/>
    </row>
    <row r="166" spans="1:8">
      <c r="A166" s="657" t="s">
        <v>316</v>
      </c>
      <c r="B166" s="658" t="s">
        <v>688</v>
      </c>
      <c r="C166" s="143">
        <v>1269</v>
      </c>
      <c r="D166" s="144" t="s">
        <v>361</v>
      </c>
      <c r="E166" s="47"/>
      <c r="F166" s="48"/>
      <c r="G166" s="47"/>
      <c r="H166" s="48"/>
    </row>
    <row r="167" spans="1:8">
      <c r="A167" s="655" t="s">
        <v>1332</v>
      </c>
      <c r="B167" s="656" t="s">
        <v>1333</v>
      </c>
      <c r="C167" s="145">
        <v>1254</v>
      </c>
      <c r="D167" s="146" t="s">
        <v>361</v>
      </c>
      <c r="E167" s="47"/>
      <c r="F167" s="48"/>
      <c r="G167" s="47"/>
      <c r="H167" s="48"/>
    </row>
    <row r="168" spans="1:8">
      <c r="A168" s="657" t="s">
        <v>1334</v>
      </c>
      <c r="B168" s="658" t="s">
        <v>1335</v>
      </c>
      <c r="C168" s="143">
        <v>1570</v>
      </c>
      <c r="D168" s="144" t="s">
        <v>361</v>
      </c>
      <c r="E168" s="47"/>
      <c r="F168" s="48"/>
      <c r="G168" s="47"/>
      <c r="H168" s="48"/>
    </row>
    <row r="169" spans="1:8">
      <c r="A169" s="655" t="s">
        <v>1337</v>
      </c>
      <c r="B169" s="656" t="s">
        <v>1338</v>
      </c>
      <c r="C169" s="145" t="s">
        <v>361</v>
      </c>
      <c r="D169" s="146" t="s">
        <v>1081</v>
      </c>
      <c r="E169" s="47"/>
      <c r="F169" s="48"/>
      <c r="G169" s="47"/>
      <c r="H169" s="48"/>
    </row>
    <row r="170" spans="1:8">
      <c r="A170" s="657" t="s">
        <v>316</v>
      </c>
      <c r="B170" s="658" t="s">
        <v>1336</v>
      </c>
      <c r="C170" s="143">
        <v>1191</v>
      </c>
      <c r="D170" s="144" t="s">
        <v>361</v>
      </c>
      <c r="E170" s="47"/>
      <c r="F170" s="48"/>
      <c r="G170" s="47"/>
      <c r="H170" s="48"/>
    </row>
    <row r="171" spans="1:8">
      <c r="A171" s="655" t="s">
        <v>327</v>
      </c>
      <c r="B171" s="656" t="s">
        <v>687</v>
      </c>
      <c r="C171" s="145">
        <v>1186</v>
      </c>
      <c r="D171" s="146" t="s">
        <v>361</v>
      </c>
      <c r="E171" s="47"/>
      <c r="F171" s="48"/>
      <c r="G171" s="47"/>
      <c r="H171" s="48"/>
    </row>
    <row r="172" spans="1:8">
      <c r="A172" s="657" t="s">
        <v>1339</v>
      </c>
      <c r="B172" s="658" t="s">
        <v>1340</v>
      </c>
      <c r="C172" s="143" t="s">
        <v>361</v>
      </c>
      <c r="D172" s="144" t="s">
        <v>1081</v>
      </c>
      <c r="E172" s="47"/>
      <c r="F172" s="48"/>
      <c r="G172" s="47"/>
      <c r="H172" s="48"/>
    </row>
    <row r="173" spans="1:8">
      <c r="A173" s="655" t="s">
        <v>1341</v>
      </c>
      <c r="B173" s="656" t="s">
        <v>1342</v>
      </c>
      <c r="C173" s="145" t="s">
        <v>361</v>
      </c>
      <c r="D173" s="146" t="s">
        <v>1081</v>
      </c>
      <c r="E173" s="47"/>
      <c r="F173" s="48"/>
      <c r="G173" s="47"/>
      <c r="H173" s="48"/>
    </row>
    <row r="174" spans="1:8">
      <c r="A174" s="657" t="s">
        <v>1343</v>
      </c>
      <c r="B174" s="658" t="s">
        <v>1344</v>
      </c>
      <c r="C174" s="143" t="s">
        <v>361</v>
      </c>
      <c r="D174" s="144" t="s">
        <v>1081</v>
      </c>
      <c r="E174" s="47"/>
      <c r="F174" s="48"/>
      <c r="G174" s="47"/>
      <c r="H174" s="48"/>
    </row>
    <row r="175" spans="1:8">
      <c r="A175" s="655" t="s">
        <v>1345</v>
      </c>
      <c r="B175" s="656" t="s">
        <v>1346</v>
      </c>
      <c r="C175" s="145" t="s">
        <v>361</v>
      </c>
      <c r="D175" s="146" t="s">
        <v>1081</v>
      </c>
      <c r="E175" s="47"/>
      <c r="F175" s="48"/>
      <c r="G175" s="47"/>
      <c r="H175" s="48"/>
    </row>
    <row r="176" spans="1:8">
      <c r="A176" s="657" t="s">
        <v>1347</v>
      </c>
      <c r="B176" s="658" t="s">
        <v>1348</v>
      </c>
      <c r="C176" s="143" t="s">
        <v>361</v>
      </c>
      <c r="D176" s="144" t="s">
        <v>1081</v>
      </c>
      <c r="E176" s="47"/>
      <c r="F176" s="48"/>
      <c r="G176" s="47"/>
      <c r="H176" s="48"/>
    </row>
    <row r="177" spans="1:8">
      <c r="A177" s="655" t="s">
        <v>1349</v>
      </c>
      <c r="B177" s="656" t="s">
        <v>1350</v>
      </c>
      <c r="C177" s="145" t="s">
        <v>361</v>
      </c>
      <c r="D177" s="146" t="s">
        <v>1081</v>
      </c>
      <c r="E177" s="47"/>
      <c r="F177" s="48"/>
      <c r="G177" s="47"/>
      <c r="H177" s="48"/>
    </row>
    <row r="178" spans="1:8">
      <c r="A178" s="657" t="s">
        <v>1351</v>
      </c>
      <c r="B178" s="658" t="s">
        <v>1352</v>
      </c>
      <c r="C178" s="143" t="s">
        <v>361</v>
      </c>
      <c r="D178" s="144" t="s">
        <v>1081</v>
      </c>
      <c r="E178" s="47"/>
      <c r="F178" s="48"/>
      <c r="G178" s="47"/>
      <c r="H178" s="48"/>
    </row>
    <row r="179" spans="1:8">
      <c r="A179" s="655" t="s">
        <v>1353</v>
      </c>
      <c r="B179" s="656" t="s">
        <v>1354</v>
      </c>
      <c r="C179" s="145" t="s">
        <v>361</v>
      </c>
      <c r="D179" s="146" t="s">
        <v>1081</v>
      </c>
      <c r="E179" s="47"/>
      <c r="F179" s="48"/>
      <c r="G179" s="47"/>
      <c r="H179" s="48"/>
    </row>
    <row r="180" spans="1:8">
      <c r="A180" s="657" t="s">
        <v>1355</v>
      </c>
      <c r="B180" s="658" t="s">
        <v>1356</v>
      </c>
      <c r="C180" s="143" t="s">
        <v>361</v>
      </c>
      <c r="D180" s="144" t="s">
        <v>1081</v>
      </c>
      <c r="E180" s="47"/>
      <c r="F180" s="48"/>
      <c r="G180" s="47"/>
      <c r="H180" s="48"/>
    </row>
    <row r="181" spans="1:8">
      <c r="A181" s="655" t="s">
        <v>1357</v>
      </c>
      <c r="B181" s="656" t="s">
        <v>1358</v>
      </c>
      <c r="C181" s="145" t="s">
        <v>361</v>
      </c>
      <c r="D181" s="146" t="s">
        <v>1081</v>
      </c>
      <c r="E181" s="47"/>
      <c r="F181" s="48"/>
      <c r="G181" s="47"/>
      <c r="H181" s="48"/>
    </row>
    <row r="182" spans="1:8">
      <c r="A182" s="657" t="s">
        <v>1359</v>
      </c>
      <c r="B182" s="658" t="s">
        <v>1360</v>
      </c>
      <c r="C182" s="143" t="s">
        <v>361</v>
      </c>
      <c r="D182" s="144" t="s">
        <v>1081</v>
      </c>
      <c r="E182" s="47"/>
      <c r="F182" s="48"/>
      <c r="G182" s="47"/>
      <c r="H182" s="48"/>
    </row>
    <row r="183" spans="1:8">
      <c r="A183" s="655" t="s">
        <v>1366</v>
      </c>
      <c r="B183" s="656" t="s">
        <v>1367</v>
      </c>
      <c r="C183" s="145" t="s">
        <v>361</v>
      </c>
      <c r="D183" s="146" t="s">
        <v>1081</v>
      </c>
      <c r="E183" s="47"/>
      <c r="F183" s="48"/>
      <c r="G183" s="47"/>
      <c r="H183" s="48"/>
    </row>
    <row r="184" spans="1:8">
      <c r="A184" s="657" t="s">
        <v>1368</v>
      </c>
      <c r="B184" s="658" t="s">
        <v>1369</v>
      </c>
      <c r="C184" s="143" t="s">
        <v>361</v>
      </c>
      <c r="D184" s="144" t="s">
        <v>1081</v>
      </c>
      <c r="E184" s="47"/>
      <c r="F184" s="48"/>
      <c r="G184" s="47"/>
      <c r="H184" s="48"/>
    </row>
    <row r="185" spans="1:8">
      <c r="A185" s="655" t="s">
        <v>1370</v>
      </c>
      <c r="B185" s="656" t="s">
        <v>1371</v>
      </c>
      <c r="C185" s="145" t="s">
        <v>361</v>
      </c>
      <c r="D185" s="146" t="s">
        <v>1081</v>
      </c>
      <c r="E185" s="47"/>
      <c r="F185" s="48"/>
      <c r="G185" s="47"/>
      <c r="H185" s="48"/>
    </row>
    <row r="186" spans="1:8">
      <c r="A186" s="657" t="s">
        <v>1372</v>
      </c>
      <c r="B186" s="658" t="s">
        <v>1373</v>
      </c>
      <c r="C186" s="143" t="s">
        <v>361</v>
      </c>
      <c r="D186" s="144" t="s">
        <v>1081</v>
      </c>
      <c r="E186" s="47"/>
      <c r="F186" s="48"/>
      <c r="G186" s="47"/>
      <c r="H186" s="48"/>
    </row>
    <row r="187" spans="1:8">
      <c r="A187" s="655" t="s">
        <v>1374</v>
      </c>
      <c r="B187" s="656" t="s">
        <v>1375</v>
      </c>
      <c r="C187" s="145">
        <v>1097</v>
      </c>
      <c r="D187" s="146" t="s">
        <v>361</v>
      </c>
      <c r="E187" s="47"/>
      <c r="F187" s="48"/>
      <c r="G187" s="47"/>
      <c r="H187" s="48"/>
    </row>
    <row r="188" spans="1:8">
      <c r="A188" s="657" t="s">
        <v>1376</v>
      </c>
      <c r="B188" s="658" t="s">
        <v>1377</v>
      </c>
      <c r="C188" s="143" t="s">
        <v>361</v>
      </c>
      <c r="D188" s="144" t="s">
        <v>1081</v>
      </c>
      <c r="E188" s="47"/>
      <c r="F188" s="48"/>
      <c r="G188" s="47"/>
      <c r="H188" s="48"/>
    </row>
    <row r="189" spans="1:8">
      <c r="A189" s="655" t="s">
        <v>1378</v>
      </c>
      <c r="B189" s="656" t="s">
        <v>1379</v>
      </c>
      <c r="C189" s="145" t="s">
        <v>361</v>
      </c>
      <c r="D189" s="146" t="s">
        <v>1081</v>
      </c>
      <c r="E189" s="47"/>
      <c r="F189" s="48"/>
      <c r="G189" s="47"/>
      <c r="H189" s="48"/>
    </row>
    <row r="190" spans="1:8">
      <c r="A190" s="657" t="s">
        <v>1361</v>
      </c>
      <c r="B190" s="658" t="s">
        <v>1362</v>
      </c>
      <c r="C190" s="143" t="s">
        <v>361</v>
      </c>
      <c r="D190" s="144" t="s">
        <v>1081</v>
      </c>
      <c r="E190" s="47"/>
      <c r="F190" s="48"/>
      <c r="G190" s="47"/>
      <c r="H190" s="48"/>
    </row>
    <row r="191" spans="1:8">
      <c r="A191" s="655" t="s">
        <v>327</v>
      </c>
      <c r="B191" s="656" t="s">
        <v>1363</v>
      </c>
      <c r="C191" s="145">
        <v>1402</v>
      </c>
      <c r="D191" s="146" t="s">
        <v>361</v>
      </c>
      <c r="E191" s="47"/>
      <c r="F191" s="48"/>
      <c r="G191" s="47"/>
      <c r="H191" s="48"/>
    </row>
    <row r="192" spans="1:8">
      <c r="A192" s="657" t="s">
        <v>1364</v>
      </c>
      <c r="B192" s="658" t="s">
        <v>1365</v>
      </c>
      <c r="C192" s="143" t="s">
        <v>361</v>
      </c>
      <c r="D192" s="144" t="s">
        <v>1081</v>
      </c>
      <c r="E192" s="47"/>
      <c r="F192" s="48"/>
      <c r="G192" s="47"/>
      <c r="H192" s="48"/>
    </row>
    <row r="193" spans="1:8">
      <c r="A193" s="655" t="s">
        <v>336</v>
      </c>
      <c r="B193" s="656" t="s">
        <v>686</v>
      </c>
      <c r="C193" s="145">
        <v>1528</v>
      </c>
      <c r="D193" s="146" t="s">
        <v>361</v>
      </c>
      <c r="E193" s="47"/>
      <c r="F193" s="48"/>
      <c r="G193" s="47"/>
      <c r="H193" s="48"/>
    </row>
    <row r="194" spans="1:8">
      <c r="A194" s="657" t="s">
        <v>1380</v>
      </c>
      <c r="B194" s="658" t="s">
        <v>1381</v>
      </c>
      <c r="C194" s="143">
        <v>1980</v>
      </c>
      <c r="D194" s="144" t="s">
        <v>361</v>
      </c>
      <c r="E194" s="47"/>
      <c r="F194" s="48"/>
      <c r="G194" s="47"/>
      <c r="H194" s="48"/>
    </row>
    <row r="195" spans="1:8">
      <c r="A195" s="655" t="s">
        <v>1382</v>
      </c>
      <c r="B195" s="656" t="s">
        <v>1383</v>
      </c>
      <c r="C195" s="145">
        <v>1372</v>
      </c>
      <c r="D195" s="146" t="s">
        <v>361</v>
      </c>
      <c r="E195" s="47"/>
      <c r="F195" s="48"/>
      <c r="G195" s="47"/>
      <c r="H195" s="48"/>
    </row>
    <row r="196" spans="1:8">
      <c r="A196" s="657" t="s">
        <v>1384</v>
      </c>
      <c r="B196" s="658" t="s">
        <v>1385</v>
      </c>
      <c r="C196" s="143">
        <v>1354</v>
      </c>
      <c r="D196" s="144" t="s">
        <v>361</v>
      </c>
      <c r="E196" s="47"/>
      <c r="F196" s="48"/>
      <c r="G196" s="47"/>
      <c r="H196" s="48"/>
    </row>
    <row r="197" spans="1:8">
      <c r="A197" s="655" t="s">
        <v>1386</v>
      </c>
      <c r="B197" s="656" t="s">
        <v>1387</v>
      </c>
      <c r="C197" s="145">
        <v>2357</v>
      </c>
      <c r="D197" s="146" t="s">
        <v>361</v>
      </c>
      <c r="E197" s="47"/>
      <c r="F197" s="48"/>
      <c r="G197" s="47"/>
      <c r="H197" s="48"/>
    </row>
    <row r="198" spans="1:8">
      <c r="A198" s="657" t="s">
        <v>176</v>
      </c>
      <c r="B198" s="658" t="s">
        <v>1388</v>
      </c>
      <c r="C198" s="143">
        <v>1555</v>
      </c>
      <c r="D198" s="144" t="s">
        <v>361</v>
      </c>
      <c r="E198" s="47"/>
      <c r="F198" s="48"/>
      <c r="G198" s="47"/>
      <c r="H198" s="48"/>
    </row>
    <row r="199" spans="1:8">
      <c r="A199" s="655" t="s">
        <v>1389</v>
      </c>
      <c r="B199" s="656" t="s">
        <v>1390</v>
      </c>
      <c r="C199" s="145">
        <v>1116</v>
      </c>
      <c r="D199" s="146" t="s">
        <v>361</v>
      </c>
      <c r="E199" s="47"/>
      <c r="F199" s="48"/>
      <c r="G199" s="47"/>
      <c r="H199" s="48"/>
    </row>
    <row r="200" spans="1:8">
      <c r="A200" s="657" t="s">
        <v>1391</v>
      </c>
      <c r="B200" s="658" t="s">
        <v>1392</v>
      </c>
      <c r="C200" s="143">
        <v>1295</v>
      </c>
      <c r="D200" s="144" t="s">
        <v>361</v>
      </c>
      <c r="E200" s="47"/>
      <c r="F200" s="48"/>
      <c r="G200" s="47"/>
      <c r="H200" s="48"/>
    </row>
    <row r="201" spans="1:8">
      <c r="A201" s="655" t="s">
        <v>1395</v>
      </c>
      <c r="B201" s="656" t="s">
        <v>1396</v>
      </c>
      <c r="C201" s="145">
        <v>1061</v>
      </c>
      <c r="D201" s="146" t="s">
        <v>361</v>
      </c>
      <c r="E201" s="47"/>
      <c r="F201" s="48"/>
      <c r="G201" s="47"/>
      <c r="H201" s="48"/>
    </row>
    <row r="202" spans="1:8">
      <c r="A202" s="657" t="s">
        <v>1397</v>
      </c>
      <c r="B202" s="658" t="s">
        <v>1398</v>
      </c>
      <c r="C202" s="143">
        <v>1813</v>
      </c>
      <c r="D202" s="144" t="s">
        <v>361</v>
      </c>
      <c r="E202" s="47"/>
      <c r="F202" s="48"/>
      <c r="G202" s="47"/>
      <c r="H202" s="48"/>
    </row>
    <row r="203" spans="1:8">
      <c r="A203" s="655" t="s">
        <v>1399</v>
      </c>
      <c r="B203" s="656" t="s">
        <v>1400</v>
      </c>
      <c r="C203" s="145">
        <v>1449</v>
      </c>
      <c r="D203" s="146" t="s">
        <v>361</v>
      </c>
      <c r="E203" s="47"/>
      <c r="F203" s="48"/>
      <c r="G203" s="47"/>
      <c r="H203" s="48"/>
    </row>
    <row r="204" spans="1:8">
      <c r="A204" s="657" t="s">
        <v>1401</v>
      </c>
      <c r="B204" s="658" t="s">
        <v>1402</v>
      </c>
      <c r="C204" s="143">
        <v>1042</v>
      </c>
      <c r="D204" s="144" t="s">
        <v>361</v>
      </c>
      <c r="E204" s="47"/>
      <c r="F204" s="48"/>
      <c r="G204" s="47"/>
      <c r="H204" s="48"/>
    </row>
    <row r="205" spans="1:8">
      <c r="A205" s="655" t="s">
        <v>1403</v>
      </c>
      <c r="B205" s="656" t="s">
        <v>1404</v>
      </c>
      <c r="C205" s="145" t="s">
        <v>361</v>
      </c>
      <c r="D205" s="146" t="s">
        <v>1081</v>
      </c>
      <c r="E205" s="47"/>
      <c r="F205" s="48"/>
      <c r="G205" s="47"/>
      <c r="H205" s="48"/>
    </row>
    <row r="206" spans="1:8">
      <c r="A206" s="657" t="s">
        <v>1405</v>
      </c>
      <c r="B206" s="658" t="s">
        <v>1406</v>
      </c>
      <c r="C206" s="143">
        <v>1813</v>
      </c>
      <c r="D206" s="144" t="s">
        <v>361</v>
      </c>
      <c r="E206" s="47"/>
      <c r="F206" s="48"/>
      <c r="G206" s="47"/>
      <c r="H206" s="48"/>
    </row>
    <row r="207" spans="1:8">
      <c r="A207" s="655" t="s">
        <v>1407</v>
      </c>
      <c r="B207" s="656" t="s">
        <v>1408</v>
      </c>
      <c r="C207" s="145">
        <v>1146</v>
      </c>
      <c r="D207" s="146" t="s">
        <v>361</v>
      </c>
      <c r="E207" s="47"/>
      <c r="F207" s="48"/>
      <c r="G207" s="47"/>
      <c r="H207" s="48"/>
    </row>
    <row r="208" spans="1:8">
      <c r="A208" s="657" t="s">
        <v>1393</v>
      </c>
      <c r="B208" s="658" t="s">
        <v>1394</v>
      </c>
      <c r="C208" s="143" t="s">
        <v>361</v>
      </c>
      <c r="D208" s="144" t="s">
        <v>1081</v>
      </c>
      <c r="E208" s="47"/>
      <c r="F208" s="48"/>
      <c r="G208" s="47"/>
      <c r="H208" s="48"/>
    </row>
    <row r="209" spans="1:8">
      <c r="A209" s="655" t="s">
        <v>90</v>
      </c>
      <c r="B209" s="656" t="s">
        <v>685</v>
      </c>
      <c r="C209" s="145">
        <v>800</v>
      </c>
      <c r="D209" s="146" t="s">
        <v>361</v>
      </c>
      <c r="E209" s="47"/>
      <c r="F209" s="48"/>
      <c r="G209" s="47"/>
      <c r="H209" s="48"/>
    </row>
    <row r="210" spans="1:8">
      <c r="A210" s="657" t="s">
        <v>59</v>
      </c>
      <c r="B210" s="658" t="s">
        <v>678</v>
      </c>
      <c r="C210" s="143">
        <v>848</v>
      </c>
      <c r="D210" s="144" t="s">
        <v>361</v>
      </c>
      <c r="E210" s="47"/>
      <c r="F210" s="48"/>
      <c r="G210" s="47"/>
      <c r="H210" s="48"/>
    </row>
    <row r="211" spans="1:8">
      <c r="A211" s="655" t="s">
        <v>41</v>
      </c>
      <c r="B211" s="656" t="s">
        <v>666</v>
      </c>
      <c r="C211" s="145">
        <v>768</v>
      </c>
      <c r="D211" s="146" t="s">
        <v>361</v>
      </c>
      <c r="E211" s="47"/>
      <c r="F211" s="48"/>
      <c r="G211" s="47"/>
      <c r="H211" s="48"/>
    </row>
    <row r="212" spans="1:8">
      <c r="A212" s="657" t="s">
        <v>40</v>
      </c>
      <c r="B212" s="658" t="s">
        <v>646</v>
      </c>
      <c r="C212" s="143">
        <v>849</v>
      </c>
      <c r="D212" s="144" t="s">
        <v>361</v>
      </c>
      <c r="E212" s="47"/>
      <c r="F212" s="48"/>
      <c r="G212" s="47"/>
      <c r="H212" s="48"/>
    </row>
    <row r="213" spans="1:8">
      <c r="A213" s="655" t="s">
        <v>18</v>
      </c>
      <c r="B213" s="656" t="s">
        <v>636</v>
      </c>
      <c r="C213" s="145">
        <v>988</v>
      </c>
      <c r="D213" s="146" t="s">
        <v>361</v>
      </c>
      <c r="E213" s="47"/>
      <c r="F213" s="48"/>
      <c r="G213" s="47"/>
      <c r="H213" s="48"/>
    </row>
    <row r="214" spans="1:8">
      <c r="A214" s="657" t="s">
        <v>34</v>
      </c>
      <c r="B214" s="658" t="s">
        <v>635</v>
      </c>
      <c r="C214" s="143">
        <v>1124</v>
      </c>
      <c r="D214" s="144" t="s">
        <v>361</v>
      </c>
      <c r="E214" s="47"/>
      <c r="F214" s="48"/>
      <c r="G214" s="47"/>
      <c r="H214" s="48"/>
    </row>
    <row r="215" spans="1:8">
      <c r="A215" s="655" t="s">
        <v>21</v>
      </c>
      <c r="B215" s="656" t="s">
        <v>622</v>
      </c>
      <c r="C215" s="145">
        <v>1068</v>
      </c>
      <c r="D215" s="146" t="s">
        <v>361</v>
      </c>
      <c r="E215" s="47"/>
      <c r="F215" s="48"/>
      <c r="G215" s="47"/>
      <c r="H215" s="48"/>
    </row>
    <row r="216" spans="1:8">
      <c r="A216" s="657" t="s">
        <v>69</v>
      </c>
      <c r="B216" s="658" t="s">
        <v>610</v>
      </c>
      <c r="C216" s="143">
        <v>1021</v>
      </c>
      <c r="D216" s="144" t="s">
        <v>361</v>
      </c>
      <c r="E216" s="47"/>
      <c r="F216" s="48"/>
      <c r="G216" s="47"/>
      <c r="H216" s="48"/>
    </row>
    <row r="217" spans="1:8">
      <c r="A217" s="655" t="s">
        <v>55</v>
      </c>
      <c r="B217" s="656" t="s">
        <v>590</v>
      </c>
      <c r="C217" s="145">
        <v>1043</v>
      </c>
      <c r="D217" s="146" t="s">
        <v>361</v>
      </c>
      <c r="E217" s="47"/>
      <c r="F217" s="48"/>
      <c r="G217" s="47"/>
      <c r="H217" s="48"/>
    </row>
    <row r="218" spans="1:8">
      <c r="A218" s="657" t="s">
        <v>23</v>
      </c>
      <c r="B218" s="658" t="s">
        <v>579</v>
      </c>
      <c r="C218" s="143">
        <v>942</v>
      </c>
      <c r="D218" s="144" t="s">
        <v>361</v>
      </c>
      <c r="E218" s="47"/>
      <c r="F218" s="48"/>
      <c r="G218" s="47"/>
      <c r="H218" s="48"/>
    </row>
    <row r="219" spans="1:8">
      <c r="A219" s="655" t="s">
        <v>110</v>
      </c>
      <c r="B219" s="656" t="s">
        <v>564</v>
      </c>
      <c r="C219" s="145">
        <v>750</v>
      </c>
      <c r="D219" s="146" t="s">
        <v>361</v>
      </c>
      <c r="E219" s="47"/>
      <c r="F219" s="48"/>
      <c r="G219" s="47"/>
      <c r="H219" s="48"/>
    </row>
    <row r="220" spans="1:8">
      <c r="A220" s="657" t="s">
        <v>19</v>
      </c>
      <c r="B220" s="658" t="s">
        <v>557</v>
      </c>
      <c r="C220" s="143">
        <v>740</v>
      </c>
      <c r="D220" s="144" t="s">
        <v>361</v>
      </c>
      <c r="E220" s="47"/>
      <c r="F220" s="48"/>
      <c r="G220" s="47"/>
      <c r="H220" s="48"/>
    </row>
    <row r="221" spans="1:8">
      <c r="A221" s="655" t="s">
        <v>47</v>
      </c>
      <c r="B221" s="656" t="s">
        <v>543</v>
      </c>
      <c r="C221" s="145">
        <v>745</v>
      </c>
      <c r="D221" s="146" t="s">
        <v>361</v>
      </c>
      <c r="E221" s="47"/>
      <c r="F221" s="48"/>
      <c r="G221" s="47"/>
      <c r="H221" s="48"/>
    </row>
    <row r="222" spans="1:8">
      <c r="A222" s="657" t="s">
        <v>36</v>
      </c>
      <c r="B222" s="658" t="s">
        <v>527</v>
      </c>
      <c r="C222" s="143">
        <v>2060</v>
      </c>
      <c r="D222" s="144" t="s">
        <v>361</v>
      </c>
      <c r="E222" s="47"/>
      <c r="F222" s="48"/>
      <c r="G222" s="47"/>
      <c r="H222" s="48"/>
    </row>
    <row r="223" spans="1:8">
      <c r="A223" s="655" t="s">
        <v>36</v>
      </c>
      <c r="B223" s="656" t="s">
        <v>526</v>
      </c>
      <c r="C223" s="145">
        <v>2060</v>
      </c>
      <c r="D223" s="146" t="s">
        <v>361</v>
      </c>
      <c r="E223" s="47"/>
      <c r="F223" s="48"/>
      <c r="G223" s="47"/>
      <c r="H223" s="48"/>
    </row>
    <row r="224" spans="1:8">
      <c r="A224" s="657" t="s">
        <v>35</v>
      </c>
      <c r="B224" s="658" t="s">
        <v>525</v>
      </c>
      <c r="C224" s="143">
        <v>1735</v>
      </c>
      <c r="D224" s="144" t="s">
        <v>361</v>
      </c>
      <c r="E224" s="47"/>
      <c r="F224" s="48"/>
      <c r="G224" s="47"/>
      <c r="H224" s="48"/>
    </row>
    <row r="225" spans="1:8">
      <c r="A225" s="655" t="s">
        <v>35</v>
      </c>
      <c r="B225" s="656" t="s">
        <v>1702</v>
      </c>
      <c r="C225" s="145">
        <v>1744</v>
      </c>
      <c r="D225" s="146" t="s">
        <v>361</v>
      </c>
      <c r="E225" s="47"/>
      <c r="F225" s="48"/>
      <c r="G225" s="47"/>
      <c r="H225" s="48"/>
    </row>
    <row r="226" spans="1:8">
      <c r="A226" s="657" t="s">
        <v>1703</v>
      </c>
      <c r="B226" s="658" t="s">
        <v>1704</v>
      </c>
      <c r="C226" s="143" t="s">
        <v>361</v>
      </c>
      <c r="D226" s="144" t="s">
        <v>1081</v>
      </c>
      <c r="E226" s="47"/>
      <c r="F226" s="48"/>
      <c r="G226" s="47"/>
      <c r="H226" s="48"/>
    </row>
    <row r="227" spans="1:8">
      <c r="A227" s="655" t="s">
        <v>1705</v>
      </c>
      <c r="B227" s="656" t="s">
        <v>1706</v>
      </c>
      <c r="C227" s="145" t="s">
        <v>361</v>
      </c>
      <c r="D227" s="146" t="s">
        <v>1081</v>
      </c>
      <c r="E227" s="47"/>
      <c r="F227" s="48"/>
      <c r="G227" s="47"/>
      <c r="H227" s="48"/>
    </row>
    <row r="228" spans="1:8">
      <c r="A228" s="657" t="s">
        <v>45</v>
      </c>
      <c r="B228" s="658" t="s">
        <v>524</v>
      </c>
      <c r="C228" s="143">
        <v>2005</v>
      </c>
      <c r="D228" s="144" t="s">
        <v>361</v>
      </c>
      <c r="E228" s="47"/>
      <c r="F228" s="48"/>
      <c r="G228" s="47"/>
      <c r="H228" s="48"/>
    </row>
    <row r="229" spans="1:8">
      <c r="A229" s="655" t="s">
        <v>1707</v>
      </c>
      <c r="B229" s="656" t="s">
        <v>1708</v>
      </c>
      <c r="C229" s="145" t="s">
        <v>361</v>
      </c>
      <c r="D229" s="146" t="s">
        <v>1081</v>
      </c>
      <c r="E229" s="47"/>
      <c r="F229" s="48"/>
      <c r="G229" s="47"/>
      <c r="H229" s="48"/>
    </row>
    <row r="230" spans="1:8">
      <c r="A230" s="657" t="s">
        <v>1709</v>
      </c>
      <c r="B230" s="658" t="s">
        <v>1710</v>
      </c>
      <c r="C230" s="143">
        <v>1609</v>
      </c>
      <c r="D230" s="144" t="s">
        <v>361</v>
      </c>
      <c r="E230" s="47"/>
      <c r="F230" s="48"/>
      <c r="G230" s="47"/>
      <c r="H230" s="48"/>
    </row>
    <row r="231" spans="1:8">
      <c r="A231" s="655" t="s">
        <v>1711</v>
      </c>
      <c r="B231" s="656" t="s">
        <v>1712</v>
      </c>
      <c r="C231" s="145">
        <v>1769</v>
      </c>
      <c r="D231" s="146" t="s">
        <v>361</v>
      </c>
      <c r="E231" s="47"/>
      <c r="F231" s="48"/>
      <c r="G231" s="47"/>
      <c r="H231" s="48"/>
    </row>
    <row r="232" spans="1:8">
      <c r="A232" s="657" t="s">
        <v>1713</v>
      </c>
      <c r="B232" s="658" t="s">
        <v>1714</v>
      </c>
      <c r="C232" s="143">
        <v>2005</v>
      </c>
      <c r="D232" s="144" t="s">
        <v>361</v>
      </c>
      <c r="E232" s="47"/>
      <c r="F232" s="48"/>
      <c r="G232" s="47"/>
      <c r="H232" s="48"/>
    </row>
    <row r="233" spans="1:8">
      <c r="A233" s="655" t="s">
        <v>1715</v>
      </c>
      <c r="B233" s="656" t="s">
        <v>1716</v>
      </c>
      <c r="C233" s="145">
        <v>2122</v>
      </c>
      <c r="D233" s="146" t="s">
        <v>361</v>
      </c>
      <c r="E233" s="47"/>
      <c r="F233" s="48"/>
      <c r="G233" s="47"/>
      <c r="H233" s="48"/>
    </row>
    <row r="234" spans="1:8">
      <c r="A234" s="657" t="s">
        <v>57</v>
      </c>
      <c r="B234" s="658" t="s">
        <v>523</v>
      </c>
      <c r="C234" s="143">
        <v>1667</v>
      </c>
      <c r="D234" s="144" t="s">
        <v>361</v>
      </c>
      <c r="E234" s="47"/>
      <c r="F234" s="48"/>
      <c r="G234" s="47"/>
      <c r="H234" s="48"/>
    </row>
    <row r="235" spans="1:8">
      <c r="A235" s="655" t="s">
        <v>1683</v>
      </c>
      <c r="B235" s="656" t="s">
        <v>1684</v>
      </c>
      <c r="C235" s="145" t="s">
        <v>361</v>
      </c>
      <c r="D235" s="146" t="s">
        <v>1081</v>
      </c>
      <c r="E235" s="47"/>
      <c r="F235" s="48"/>
      <c r="G235" s="47"/>
      <c r="H235" s="48"/>
    </row>
    <row r="236" spans="1:8">
      <c r="A236" s="657" t="s">
        <v>1685</v>
      </c>
      <c r="B236" s="658" t="s">
        <v>1686</v>
      </c>
      <c r="C236" s="143" t="s">
        <v>361</v>
      </c>
      <c r="D236" s="144" t="s">
        <v>1081</v>
      </c>
      <c r="E236" s="47"/>
      <c r="F236" s="48"/>
      <c r="G236" s="47"/>
      <c r="H236" s="48"/>
    </row>
    <row r="237" spans="1:8">
      <c r="A237" s="655" t="s">
        <v>1687</v>
      </c>
      <c r="B237" s="656" t="s">
        <v>1688</v>
      </c>
      <c r="C237" s="145">
        <v>1344</v>
      </c>
      <c r="D237" s="146" t="s">
        <v>361</v>
      </c>
      <c r="E237" s="47"/>
      <c r="F237" s="48"/>
      <c r="G237" s="47"/>
      <c r="H237" s="48"/>
    </row>
    <row r="238" spans="1:8">
      <c r="A238" s="657" t="s">
        <v>1689</v>
      </c>
      <c r="B238" s="658" t="s">
        <v>1690</v>
      </c>
      <c r="C238" s="143" t="s">
        <v>361</v>
      </c>
      <c r="D238" s="144" t="s">
        <v>1081</v>
      </c>
      <c r="E238" s="47"/>
      <c r="F238" s="48"/>
      <c r="G238" s="47"/>
      <c r="H238" s="48"/>
    </row>
    <row r="239" spans="1:8">
      <c r="A239" s="655" t="s">
        <v>1691</v>
      </c>
      <c r="B239" s="656" t="s">
        <v>1692</v>
      </c>
      <c r="C239" s="145">
        <v>1830</v>
      </c>
      <c r="D239" s="146" t="s">
        <v>361</v>
      </c>
      <c r="E239" s="47"/>
      <c r="F239" s="48"/>
      <c r="G239" s="47"/>
      <c r="H239" s="48"/>
    </row>
    <row r="240" spans="1:8">
      <c r="A240" s="657" t="s">
        <v>1693</v>
      </c>
      <c r="B240" s="658" t="s">
        <v>1694</v>
      </c>
      <c r="C240" s="143" t="s">
        <v>361</v>
      </c>
      <c r="D240" s="144" t="s">
        <v>1081</v>
      </c>
      <c r="E240" s="47"/>
      <c r="F240" s="48"/>
      <c r="G240" s="47"/>
      <c r="H240" s="48"/>
    </row>
    <row r="241" spans="1:8">
      <c r="A241" s="655" t="s">
        <v>82</v>
      </c>
      <c r="B241" s="656" t="s">
        <v>522</v>
      </c>
      <c r="C241" s="145">
        <v>1282</v>
      </c>
      <c r="D241" s="146" t="s">
        <v>361</v>
      </c>
      <c r="E241" s="47"/>
      <c r="F241" s="48"/>
      <c r="G241" s="47"/>
      <c r="H241" s="48"/>
    </row>
    <row r="242" spans="1:8">
      <c r="A242" s="657" t="s">
        <v>1717</v>
      </c>
      <c r="B242" s="658" t="s">
        <v>1718</v>
      </c>
      <c r="C242" s="143" t="s">
        <v>361</v>
      </c>
      <c r="D242" s="144" t="s">
        <v>1081</v>
      </c>
      <c r="E242" s="47"/>
      <c r="F242" s="48"/>
      <c r="G242" s="47"/>
      <c r="H242" s="48"/>
    </row>
    <row r="243" spans="1:8">
      <c r="A243" s="655" t="s">
        <v>1719</v>
      </c>
      <c r="B243" s="656" t="s">
        <v>1720</v>
      </c>
      <c r="C243" s="145">
        <v>1245</v>
      </c>
      <c r="D243" s="146" t="s">
        <v>361</v>
      </c>
      <c r="E243" s="47"/>
      <c r="F243" s="48"/>
      <c r="G243" s="47"/>
      <c r="H243" s="48"/>
    </row>
    <row r="244" spans="1:8">
      <c r="A244" s="657" t="s">
        <v>1721</v>
      </c>
      <c r="B244" s="658" t="s">
        <v>1722</v>
      </c>
      <c r="C244" s="143" t="s">
        <v>361</v>
      </c>
      <c r="D244" s="144" t="s">
        <v>1081</v>
      </c>
      <c r="E244" s="47"/>
      <c r="F244" s="48"/>
      <c r="G244" s="47"/>
      <c r="H244" s="48"/>
    </row>
    <row r="245" spans="1:8">
      <c r="A245" s="655" t="s">
        <v>1723</v>
      </c>
      <c r="B245" s="656" t="s">
        <v>1724</v>
      </c>
      <c r="C245" s="145" t="s">
        <v>361</v>
      </c>
      <c r="D245" s="146" t="s">
        <v>1081</v>
      </c>
      <c r="E245" s="47"/>
      <c r="F245" s="48"/>
      <c r="G245" s="47"/>
      <c r="H245" s="48"/>
    </row>
    <row r="246" spans="1:8">
      <c r="A246" s="657" t="s">
        <v>107</v>
      </c>
      <c r="B246" s="658" t="s">
        <v>521</v>
      </c>
      <c r="C246" s="143">
        <v>3060</v>
      </c>
      <c r="D246" s="144" t="s">
        <v>361</v>
      </c>
      <c r="E246" s="47"/>
      <c r="F246" s="48"/>
      <c r="G246" s="47"/>
      <c r="H246" s="48"/>
    </row>
    <row r="247" spans="1:8">
      <c r="A247" s="655" t="s">
        <v>1545</v>
      </c>
      <c r="B247" s="656" t="s">
        <v>1546</v>
      </c>
      <c r="C247" s="145">
        <v>2745</v>
      </c>
      <c r="D247" s="146" t="s">
        <v>361</v>
      </c>
      <c r="E247" s="47"/>
      <c r="F247" s="48"/>
      <c r="G247" s="47"/>
      <c r="H247" s="48"/>
    </row>
    <row r="248" spans="1:8">
      <c r="A248" s="657" t="s">
        <v>1547</v>
      </c>
      <c r="B248" s="658" t="s">
        <v>1548</v>
      </c>
      <c r="C248" s="143">
        <v>2343</v>
      </c>
      <c r="D248" s="144" t="s">
        <v>361</v>
      </c>
      <c r="E248" s="47"/>
      <c r="F248" s="48"/>
      <c r="G248" s="47"/>
      <c r="H248" s="48"/>
    </row>
    <row r="249" spans="1:8">
      <c r="A249" s="655" t="s">
        <v>1549</v>
      </c>
      <c r="B249" s="656" t="s">
        <v>1550</v>
      </c>
      <c r="C249" s="145">
        <v>3205</v>
      </c>
      <c r="D249" s="146" t="s">
        <v>361</v>
      </c>
      <c r="E249" s="47"/>
      <c r="F249" s="48"/>
      <c r="G249" s="47"/>
      <c r="H249" s="48"/>
    </row>
    <row r="250" spans="1:8">
      <c r="A250" s="657" t="s">
        <v>1551</v>
      </c>
      <c r="B250" s="658" t="s">
        <v>1552</v>
      </c>
      <c r="C250" s="143">
        <v>4199</v>
      </c>
      <c r="D250" s="144" t="s">
        <v>361</v>
      </c>
      <c r="E250" s="47"/>
      <c r="F250" s="48"/>
      <c r="G250" s="47"/>
      <c r="H250" s="48"/>
    </row>
    <row r="251" spans="1:8">
      <c r="A251" s="655" t="s">
        <v>167</v>
      </c>
      <c r="B251" s="656" t="s">
        <v>520</v>
      </c>
      <c r="C251" s="145">
        <v>4486</v>
      </c>
      <c r="D251" s="146" t="s">
        <v>361</v>
      </c>
      <c r="E251" s="47"/>
      <c r="F251" s="48"/>
      <c r="G251" s="47"/>
      <c r="H251" s="48"/>
    </row>
    <row r="252" spans="1:8">
      <c r="A252" s="657" t="s">
        <v>1553</v>
      </c>
      <c r="B252" s="658" t="s">
        <v>1554</v>
      </c>
      <c r="C252" s="143">
        <v>3186</v>
      </c>
      <c r="D252" s="144" t="s">
        <v>361</v>
      </c>
      <c r="E252" s="47"/>
      <c r="F252" s="48"/>
      <c r="G252" s="47"/>
      <c r="H252" s="48"/>
    </row>
    <row r="253" spans="1:8">
      <c r="A253" s="655" t="s">
        <v>1555</v>
      </c>
      <c r="B253" s="656" t="s">
        <v>1556</v>
      </c>
      <c r="C253" s="145">
        <v>4468</v>
      </c>
      <c r="D253" s="146" t="s">
        <v>361</v>
      </c>
      <c r="E253" s="47"/>
      <c r="F253" s="48"/>
      <c r="G253" s="47"/>
      <c r="H253" s="48"/>
    </row>
    <row r="254" spans="1:8">
      <c r="A254" s="657" t="s">
        <v>1573</v>
      </c>
      <c r="B254" s="658" t="s">
        <v>1574</v>
      </c>
      <c r="C254" s="143">
        <v>3582</v>
      </c>
      <c r="D254" s="144" t="s">
        <v>361</v>
      </c>
      <c r="E254" s="47"/>
      <c r="F254" s="48"/>
      <c r="G254" s="47"/>
      <c r="H254" s="48"/>
    </row>
    <row r="255" spans="1:8">
      <c r="A255" s="655" t="s">
        <v>1575</v>
      </c>
      <c r="B255" s="656" t="s">
        <v>1576</v>
      </c>
      <c r="C255" s="145">
        <v>3459</v>
      </c>
      <c r="D255" s="146" t="s">
        <v>361</v>
      </c>
      <c r="E255" s="47"/>
      <c r="F255" s="48"/>
      <c r="G255" s="47"/>
      <c r="H255" s="48"/>
    </row>
    <row r="256" spans="1:8">
      <c r="A256" s="657" t="s">
        <v>1577</v>
      </c>
      <c r="B256" s="658" t="s">
        <v>1578</v>
      </c>
      <c r="C256" s="143">
        <v>4524</v>
      </c>
      <c r="D256" s="144" t="s">
        <v>361</v>
      </c>
      <c r="E256" s="47"/>
      <c r="F256" s="48"/>
      <c r="G256" s="47"/>
      <c r="H256" s="48"/>
    </row>
    <row r="257" spans="1:8">
      <c r="A257" s="655" t="s">
        <v>1579</v>
      </c>
      <c r="B257" s="656" t="s">
        <v>1580</v>
      </c>
      <c r="C257" s="145">
        <v>5094</v>
      </c>
      <c r="D257" s="146" t="s">
        <v>361</v>
      </c>
      <c r="E257" s="47"/>
      <c r="F257" s="48"/>
      <c r="G257" s="47"/>
      <c r="H257" s="48"/>
    </row>
    <row r="258" spans="1:8">
      <c r="A258" s="657" t="s">
        <v>1557</v>
      </c>
      <c r="B258" s="658" t="s">
        <v>1558</v>
      </c>
      <c r="C258" s="143" t="s">
        <v>361</v>
      </c>
      <c r="D258" s="144" t="s">
        <v>1081</v>
      </c>
      <c r="E258" s="47"/>
      <c r="F258" s="48"/>
      <c r="G258" s="47"/>
      <c r="H258" s="48"/>
    </row>
    <row r="259" spans="1:8">
      <c r="A259" s="655" t="s">
        <v>1581</v>
      </c>
      <c r="B259" s="656" t="s">
        <v>1582</v>
      </c>
      <c r="C259" s="145">
        <v>3676</v>
      </c>
      <c r="D259" s="146" t="s">
        <v>361</v>
      </c>
      <c r="E259" s="47"/>
      <c r="F259" s="48"/>
      <c r="G259" s="47"/>
      <c r="H259" s="48"/>
    </row>
    <row r="260" spans="1:8">
      <c r="A260" s="657" t="s">
        <v>1559</v>
      </c>
      <c r="B260" s="658" t="s">
        <v>1560</v>
      </c>
      <c r="C260" s="143">
        <v>2718</v>
      </c>
      <c r="D260" s="144" t="s">
        <v>361</v>
      </c>
      <c r="E260" s="47"/>
      <c r="F260" s="48"/>
      <c r="G260" s="47"/>
      <c r="H260" s="48"/>
    </row>
    <row r="261" spans="1:8">
      <c r="A261" s="655" t="s">
        <v>1583</v>
      </c>
      <c r="B261" s="656" t="s">
        <v>1584</v>
      </c>
      <c r="C261" s="145">
        <v>2400</v>
      </c>
      <c r="D261" s="146" t="s">
        <v>361</v>
      </c>
      <c r="E261" s="47"/>
      <c r="F261" s="48"/>
      <c r="G261" s="47"/>
      <c r="H261" s="48"/>
    </row>
    <row r="262" spans="1:8">
      <c r="A262" s="657" t="s">
        <v>1561</v>
      </c>
      <c r="B262" s="658" t="s">
        <v>1562</v>
      </c>
      <c r="C262" s="143">
        <v>4797</v>
      </c>
      <c r="D262" s="144" t="s">
        <v>361</v>
      </c>
      <c r="E262" s="47"/>
      <c r="F262" s="48"/>
      <c r="G262" s="47"/>
      <c r="H262" s="48"/>
    </row>
    <row r="263" spans="1:8">
      <c r="A263" s="655" t="s">
        <v>1563</v>
      </c>
      <c r="B263" s="656" t="s">
        <v>1564</v>
      </c>
      <c r="C263" s="145">
        <v>1631</v>
      </c>
      <c r="D263" s="146" t="s">
        <v>361</v>
      </c>
      <c r="E263" s="47"/>
      <c r="F263" s="48"/>
      <c r="G263" s="47"/>
      <c r="H263" s="48"/>
    </row>
    <row r="264" spans="1:8">
      <c r="A264" s="657" t="s">
        <v>1585</v>
      </c>
      <c r="B264" s="658" t="s">
        <v>1586</v>
      </c>
      <c r="C264" s="143">
        <v>5362</v>
      </c>
      <c r="D264" s="144" t="s">
        <v>361</v>
      </c>
      <c r="E264" s="47"/>
      <c r="F264" s="48"/>
      <c r="G264" s="47"/>
      <c r="H264" s="48"/>
    </row>
    <row r="265" spans="1:8">
      <c r="A265" s="655" t="s">
        <v>1565</v>
      </c>
      <c r="B265" s="656" t="s">
        <v>1566</v>
      </c>
      <c r="C265" s="145">
        <v>2485</v>
      </c>
      <c r="D265" s="146" t="s">
        <v>361</v>
      </c>
      <c r="E265" s="47"/>
      <c r="F265" s="48"/>
      <c r="G265" s="47"/>
      <c r="H265" s="48"/>
    </row>
    <row r="266" spans="1:8">
      <c r="A266" s="657" t="s">
        <v>1567</v>
      </c>
      <c r="B266" s="658" t="s">
        <v>1568</v>
      </c>
      <c r="C266" s="143">
        <v>3044</v>
      </c>
      <c r="D266" s="144" t="s">
        <v>361</v>
      </c>
      <c r="E266" s="47"/>
      <c r="F266" s="48"/>
      <c r="G266" s="47"/>
      <c r="H266" s="48"/>
    </row>
    <row r="267" spans="1:8">
      <c r="A267" s="655" t="s">
        <v>1587</v>
      </c>
      <c r="B267" s="656" t="s">
        <v>1588</v>
      </c>
      <c r="C267" s="145">
        <v>6704</v>
      </c>
      <c r="D267" s="146" t="s">
        <v>361</v>
      </c>
      <c r="E267" s="47"/>
      <c r="F267" s="48"/>
      <c r="G267" s="47"/>
      <c r="H267" s="48"/>
    </row>
    <row r="268" spans="1:8">
      <c r="A268" s="657" t="s">
        <v>1569</v>
      </c>
      <c r="B268" s="658" t="s">
        <v>1570</v>
      </c>
      <c r="C268" s="143" t="s">
        <v>361</v>
      </c>
      <c r="D268" s="144" t="s">
        <v>1081</v>
      </c>
      <c r="E268" s="47"/>
      <c r="F268" s="48"/>
      <c r="G268" s="47"/>
      <c r="H268" s="48"/>
    </row>
    <row r="269" spans="1:8">
      <c r="A269" s="655" t="s">
        <v>1589</v>
      </c>
      <c r="B269" s="656" t="s">
        <v>1590</v>
      </c>
      <c r="C269" s="145">
        <v>4317</v>
      </c>
      <c r="D269" s="146" t="s">
        <v>361</v>
      </c>
      <c r="E269" s="47"/>
      <c r="F269" s="48"/>
      <c r="G269" s="47"/>
      <c r="H269" s="48"/>
    </row>
    <row r="270" spans="1:8">
      <c r="A270" s="657" t="s">
        <v>1591</v>
      </c>
      <c r="B270" s="658" t="s">
        <v>1592</v>
      </c>
      <c r="C270" s="143">
        <v>3657</v>
      </c>
      <c r="D270" s="144" t="s">
        <v>361</v>
      </c>
      <c r="E270" s="47"/>
      <c r="F270" s="48"/>
      <c r="G270" s="47"/>
      <c r="H270" s="48"/>
    </row>
    <row r="271" spans="1:8">
      <c r="A271" s="655" t="s">
        <v>1593</v>
      </c>
      <c r="B271" s="656" t="s">
        <v>1594</v>
      </c>
      <c r="C271" s="145" t="s">
        <v>361</v>
      </c>
      <c r="D271" s="146" t="s">
        <v>1081</v>
      </c>
      <c r="E271" s="47"/>
      <c r="F271" s="48"/>
      <c r="G271" s="47"/>
      <c r="H271" s="48"/>
    </row>
    <row r="272" spans="1:8">
      <c r="A272" s="657" t="s">
        <v>1595</v>
      </c>
      <c r="B272" s="658" t="s">
        <v>1596</v>
      </c>
      <c r="C272" s="143">
        <v>7874</v>
      </c>
      <c r="D272" s="144" t="s">
        <v>361</v>
      </c>
      <c r="E272" s="47"/>
      <c r="F272" s="48"/>
      <c r="G272" s="47"/>
      <c r="H272" s="48"/>
    </row>
    <row r="273" spans="1:8">
      <c r="A273" s="655" t="s">
        <v>1597</v>
      </c>
      <c r="B273" s="656" t="s">
        <v>1598</v>
      </c>
      <c r="C273" s="145">
        <v>6024</v>
      </c>
      <c r="D273" s="146" t="s">
        <v>361</v>
      </c>
      <c r="E273" s="47"/>
      <c r="F273" s="48"/>
      <c r="G273" s="47"/>
      <c r="H273" s="48"/>
    </row>
    <row r="274" spans="1:8">
      <c r="A274" s="657" t="s">
        <v>1571</v>
      </c>
      <c r="B274" s="658" t="s">
        <v>1572</v>
      </c>
      <c r="C274" s="143">
        <v>3983</v>
      </c>
      <c r="D274" s="144" t="s">
        <v>361</v>
      </c>
      <c r="E274" s="47"/>
      <c r="F274" s="48"/>
      <c r="G274" s="47"/>
      <c r="H274" s="48"/>
    </row>
    <row r="275" spans="1:8">
      <c r="A275" s="655" t="s">
        <v>284</v>
      </c>
      <c r="B275" s="656" t="s">
        <v>1599</v>
      </c>
      <c r="C275" s="145">
        <v>4232</v>
      </c>
      <c r="D275" s="146" t="s">
        <v>361</v>
      </c>
      <c r="E275" s="47"/>
      <c r="F275" s="48"/>
      <c r="G275" s="47"/>
      <c r="H275" s="48"/>
    </row>
    <row r="276" spans="1:8">
      <c r="A276" s="657" t="s">
        <v>169</v>
      </c>
      <c r="B276" s="658" t="s">
        <v>519</v>
      </c>
      <c r="C276" s="143">
        <v>1985</v>
      </c>
      <c r="D276" s="144" t="s">
        <v>361</v>
      </c>
      <c r="E276" s="47"/>
      <c r="F276" s="48"/>
      <c r="G276" s="47"/>
      <c r="H276" s="48"/>
    </row>
    <row r="277" spans="1:8">
      <c r="A277" s="655" t="s">
        <v>1600</v>
      </c>
      <c r="B277" s="656" t="s">
        <v>1601</v>
      </c>
      <c r="C277" s="145" t="s">
        <v>361</v>
      </c>
      <c r="D277" s="146" t="s">
        <v>1081</v>
      </c>
      <c r="E277" s="47"/>
      <c r="F277" s="48"/>
      <c r="G277" s="47"/>
      <c r="H277" s="48"/>
    </row>
    <row r="278" spans="1:8">
      <c r="A278" s="657" t="s">
        <v>1602</v>
      </c>
      <c r="B278" s="658" t="s">
        <v>1603</v>
      </c>
      <c r="C278" s="143" t="s">
        <v>361</v>
      </c>
      <c r="D278" s="144" t="s">
        <v>1081</v>
      </c>
      <c r="E278" s="47"/>
      <c r="F278" s="48"/>
      <c r="G278" s="47"/>
      <c r="H278" s="48"/>
    </row>
    <row r="279" spans="1:8">
      <c r="A279" s="655" t="s">
        <v>169</v>
      </c>
      <c r="B279" s="656" t="s">
        <v>1604</v>
      </c>
      <c r="C279" s="145">
        <v>2076</v>
      </c>
      <c r="D279" s="146" t="s">
        <v>361</v>
      </c>
      <c r="E279" s="47"/>
      <c r="F279" s="48"/>
      <c r="G279" s="47"/>
      <c r="H279" s="48"/>
    </row>
    <row r="280" spans="1:8">
      <c r="A280" s="657" t="s">
        <v>1605</v>
      </c>
      <c r="B280" s="658" t="s">
        <v>1606</v>
      </c>
      <c r="C280" s="143" t="s">
        <v>361</v>
      </c>
      <c r="D280" s="144" t="s">
        <v>1081</v>
      </c>
      <c r="E280" s="47"/>
      <c r="F280" s="48"/>
      <c r="G280" s="47"/>
      <c r="H280" s="48"/>
    </row>
    <row r="281" spans="1:8">
      <c r="A281" s="655" t="s">
        <v>1617</v>
      </c>
      <c r="B281" s="656" t="s">
        <v>1618</v>
      </c>
      <c r="C281" s="145">
        <v>1398</v>
      </c>
      <c r="D281" s="146" t="s">
        <v>361</v>
      </c>
      <c r="E281" s="47"/>
      <c r="F281" s="48"/>
      <c r="G281" s="47"/>
      <c r="H281" s="48"/>
    </row>
    <row r="282" spans="1:8">
      <c r="A282" s="657" t="s">
        <v>1607</v>
      </c>
      <c r="B282" s="658" t="s">
        <v>1608</v>
      </c>
      <c r="C282" s="143" t="s">
        <v>361</v>
      </c>
      <c r="D282" s="144" t="s">
        <v>1081</v>
      </c>
      <c r="E282" s="47"/>
      <c r="F282" s="48"/>
      <c r="G282" s="47"/>
      <c r="H282" s="48"/>
    </row>
    <row r="283" spans="1:8">
      <c r="A283" s="655" t="s">
        <v>1609</v>
      </c>
      <c r="B283" s="656" t="s">
        <v>1610</v>
      </c>
      <c r="C283" s="145">
        <v>1792</v>
      </c>
      <c r="D283" s="146" t="s">
        <v>361</v>
      </c>
      <c r="E283" s="47"/>
      <c r="F283" s="48"/>
      <c r="G283" s="47"/>
      <c r="H283" s="48"/>
    </row>
    <row r="284" spans="1:8">
      <c r="A284" s="657" t="s">
        <v>1611</v>
      </c>
      <c r="B284" s="658" t="s">
        <v>1612</v>
      </c>
      <c r="C284" s="143">
        <v>2088</v>
      </c>
      <c r="D284" s="144" t="s">
        <v>361</v>
      </c>
      <c r="E284" s="47"/>
      <c r="F284" s="48"/>
      <c r="G284" s="47"/>
      <c r="H284" s="48"/>
    </row>
    <row r="285" spans="1:8">
      <c r="A285" s="655" t="s">
        <v>1613</v>
      </c>
      <c r="B285" s="656" t="s">
        <v>1614</v>
      </c>
      <c r="C285" s="145" t="s">
        <v>361</v>
      </c>
      <c r="D285" s="146" t="s">
        <v>1081</v>
      </c>
      <c r="E285" s="47"/>
      <c r="F285" s="48"/>
      <c r="G285" s="47"/>
      <c r="H285" s="48"/>
    </row>
    <row r="286" spans="1:8">
      <c r="A286" s="657" t="s">
        <v>1615</v>
      </c>
      <c r="B286" s="658" t="s">
        <v>1616</v>
      </c>
      <c r="C286" s="143">
        <v>2375</v>
      </c>
      <c r="D286" s="144" t="s">
        <v>361</v>
      </c>
      <c r="E286" s="47"/>
      <c r="F286" s="48"/>
      <c r="G286" s="47"/>
      <c r="H286" s="48"/>
    </row>
    <row r="287" spans="1:8">
      <c r="A287" s="655" t="s">
        <v>177</v>
      </c>
      <c r="B287" s="656" t="s">
        <v>518</v>
      </c>
      <c r="C287" s="145">
        <v>1739</v>
      </c>
      <c r="D287" s="146" t="s">
        <v>361</v>
      </c>
      <c r="E287" s="47"/>
      <c r="F287" s="48"/>
      <c r="G287" s="47"/>
      <c r="H287" s="48"/>
    </row>
    <row r="288" spans="1:8">
      <c r="A288" s="657" t="s">
        <v>1619</v>
      </c>
      <c r="B288" s="658" t="s">
        <v>1620</v>
      </c>
      <c r="C288" s="143">
        <v>2055</v>
      </c>
      <c r="D288" s="144" t="s">
        <v>361</v>
      </c>
      <c r="E288" s="47"/>
      <c r="F288" s="48"/>
      <c r="G288" s="47"/>
      <c r="H288" s="48"/>
    </row>
    <row r="289" spans="1:8">
      <c r="A289" s="655" t="s">
        <v>1621</v>
      </c>
      <c r="B289" s="656" t="s">
        <v>1622</v>
      </c>
      <c r="C289" s="145" t="s">
        <v>361</v>
      </c>
      <c r="D289" s="146" t="s">
        <v>1081</v>
      </c>
      <c r="E289" s="47"/>
      <c r="F289" s="48"/>
      <c r="G289" s="47"/>
      <c r="H289" s="48"/>
    </row>
    <row r="290" spans="1:8">
      <c r="A290" s="657" t="s">
        <v>1623</v>
      </c>
      <c r="B290" s="658" t="s">
        <v>1624</v>
      </c>
      <c r="C290" s="143">
        <v>2269</v>
      </c>
      <c r="D290" s="144" t="s">
        <v>361</v>
      </c>
      <c r="E290" s="47"/>
      <c r="F290" s="48"/>
      <c r="G290" s="47"/>
      <c r="H290" s="48"/>
    </row>
    <row r="291" spans="1:8">
      <c r="A291" s="655" t="s">
        <v>177</v>
      </c>
      <c r="B291" s="656" t="s">
        <v>1625</v>
      </c>
      <c r="C291" s="145">
        <v>1468</v>
      </c>
      <c r="D291" s="146" t="s">
        <v>361</v>
      </c>
      <c r="E291" s="47"/>
      <c r="F291" s="48"/>
      <c r="G291" s="47"/>
      <c r="H291" s="48"/>
    </row>
    <row r="292" spans="1:8">
      <c r="A292" s="657" t="s">
        <v>1626</v>
      </c>
      <c r="B292" s="658" t="s">
        <v>1627</v>
      </c>
      <c r="C292" s="143">
        <v>1267</v>
      </c>
      <c r="D292" s="144" t="s">
        <v>361</v>
      </c>
      <c r="E292" s="47"/>
      <c r="F292" s="48"/>
      <c r="G292" s="47"/>
      <c r="H292" s="48"/>
    </row>
    <row r="293" spans="1:8">
      <c r="A293" s="655" t="s">
        <v>1628</v>
      </c>
      <c r="B293" s="656" t="s">
        <v>1629</v>
      </c>
      <c r="C293" s="145">
        <v>1585</v>
      </c>
      <c r="D293" s="146" t="s">
        <v>361</v>
      </c>
      <c r="E293" s="47"/>
      <c r="F293" s="48"/>
      <c r="G293" s="47"/>
      <c r="H293" s="48"/>
    </row>
    <row r="294" spans="1:8">
      <c r="A294" s="657" t="s">
        <v>1630</v>
      </c>
      <c r="B294" s="658" t="s">
        <v>1631</v>
      </c>
      <c r="C294" s="143" t="s">
        <v>361</v>
      </c>
      <c r="D294" s="144" t="s">
        <v>1081</v>
      </c>
      <c r="E294" s="47"/>
      <c r="F294" s="48"/>
      <c r="G294" s="47"/>
      <c r="H294" s="48"/>
    </row>
    <row r="295" spans="1:8">
      <c r="A295" s="655" t="s">
        <v>1632</v>
      </c>
      <c r="B295" s="656" t="s">
        <v>1633</v>
      </c>
      <c r="C295" s="145" t="s">
        <v>361</v>
      </c>
      <c r="D295" s="146" t="s">
        <v>1081</v>
      </c>
      <c r="E295" s="47"/>
      <c r="F295" s="48"/>
      <c r="G295" s="47"/>
      <c r="H295" s="48"/>
    </row>
    <row r="296" spans="1:8">
      <c r="A296" s="657" t="s">
        <v>1634</v>
      </c>
      <c r="B296" s="658" t="s">
        <v>1635</v>
      </c>
      <c r="C296" s="143" t="s">
        <v>361</v>
      </c>
      <c r="D296" s="144" t="s">
        <v>1081</v>
      </c>
      <c r="E296" s="47"/>
      <c r="F296" s="48"/>
      <c r="G296" s="47"/>
      <c r="H296" s="48"/>
    </row>
    <row r="297" spans="1:8">
      <c r="A297" s="655" t="s">
        <v>1636</v>
      </c>
      <c r="B297" s="656" t="s">
        <v>1637</v>
      </c>
      <c r="C297" s="145">
        <v>1436</v>
      </c>
      <c r="D297" s="146" t="s">
        <v>361</v>
      </c>
      <c r="E297" s="47"/>
      <c r="F297" s="48"/>
      <c r="G297" s="47"/>
      <c r="H297" s="48"/>
    </row>
    <row r="298" spans="1:8">
      <c r="A298" s="657" t="s">
        <v>1638</v>
      </c>
      <c r="B298" s="658" t="s">
        <v>1639</v>
      </c>
      <c r="C298" s="143">
        <v>1341</v>
      </c>
      <c r="D298" s="144" t="s">
        <v>361</v>
      </c>
      <c r="E298" s="47"/>
      <c r="F298" s="48"/>
      <c r="G298" s="47"/>
      <c r="H298" s="48"/>
    </row>
    <row r="299" spans="1:8">
      <c r="A299" s="655" t="s">
        <v>196</v>
      </c>
      <c r="B299" s="656" t="s">
        <v>517</v>
      </c>
      <c r="C299" s="145">
        <v>1239</v>
      </c>
      <c r="D299" s="146" t="s">
        <v>361</v>
      </c>
      <c r="E299" s="47"/>
      <c r="F299" s="48"/>
      <c r="G299" s="47"/>
      <c r="H299" s="48"/>
    </row>
    <row r="300" spans="1:8">
      <c r="A300" s="657" t="s">
        <v>1725</v>
      </c>
      <c r="B300" s="658" t="s">
        <v>1726</v>
      </c>
      <c r="C300" s="143">
        <v>1210</v>
      </c>
      <c r="D300" s="144" t="s">
        <v>361</v>
      </c>
      <c r="E300" s="47"/>
      <c r="F300" s="48"/>
      <c r="G300" s="47"/>
      <c r="H300" s="48"/>
    </row>
    <row r="301" spans="1:8">
      <c r="A301" s="655" t="s">
        <v>196</v>
      </c>
      <c r="B301" s="656" t="s">
        <v>1727</v>
      </c>
      <c r="C301" s="145">
        <v>1440</v>
      </c>
      <c r="D301" s="146" t="s">
        <v>361</v>
      </c>
      <c r="E301" s="47"/>
      <c r="F301" s="48"/>
      <c r="G301" s="47"/>
      <c r="H301" s="48"/>
    </row>
    <row r="302" spans="1:8">
      <c r="A302" s="657" t="s">
        <v>1728</v>
      </c>
      <c r="B302" s="658" t="s">
        <v>1729</v>
      </c>
      <c r="C302" s="143">
        <v>1004</v>
      </c>
      <c r="D302" s="144" t="s">
        <v>361</v>
      </c>
      <c r="E302" s="47"/>
      <c r="F302" s="48"/>
      <c r="G302" s="47"/>
      <c r="H302" s="48"/>
    </row>
    <row r="303" spans="1:8">
      <c r="A303" s="655" t="s">
        <v>1730</v>
      </c>
      <c r="B303" s="656" t="s">
        <v>1731</v>
      </c>
      <c r="C303" s="145" t="s">
        <v>361</v>
      </c>
      <c r="D303" s="146" t="s">
        <v>1081</v>
      </c>
      <c r="E303" s="47"/>
      <c r="F303" s="48"/>
      <c r="G303" s="47"/>
      <c r="H303" s="48"/>
    </row>
    <row r="304" spans="1:8">
      <c r="A304" s="657" t="s">
        <v>204</v>
      </c>
      <c r="B304" s="658" t="s">
        <v>516</v>
      </c>
      <c r="C304" s="143">
        <v>1470</v>
      </c>
      <c r="D304" s="144" t="s">
        <v>361</v>
      </c>
      <c r="E304" s="47"/>
      <c r="F304" s="48"/>
      <c r="G304" s="47"/>
      <c r="H304" s="48"/>
    </row>
    <row r="305" spans="1:8">
      <c r="A305" s="655" t="s">
        <v>1732</v>
      </c>
      <c r="B305" s="656" t="s">
        <v>1733</v>
      </c>
      <c r="C305" s="145" t="s">
        <v>361</v>
      </c>
      <c r="D305" s="146" t="s">
        <v>1081</v>
      </c>
      <c r="E305" s="47"/>
      <c r="F305" s="48"/>
      <c r="G305" s="47"/>
      <c r="H305" s="48"/>
    </row>
    <row r="306" spans="1:8">
      <c r="A306" s="657" t="s">
        <v>1734</v>
      </c>
      <c r="B306" s="658" t="s">
        <v>1735</v>
      </c>
      <c r="C306" s="143" t="s">
        <v>361</v>
      </c>
      <c r="D306" s="144" t="s">
        <v>1081</v>
      </c>
      <c r="E306" s="47"/>
      <c r="F306" s="48"/>
      <c r="G306" s="47"/>
      <c r="H306" s="48"/>
    </row>
    <row r="307" spans="1:8">
      <c r="A307" s="655" t="s">
        <v>1736</v>
      </c>
      <c r="B307" s="656" t="s">
        <v>1737</v>
      </c>
      <c r="C307" s="145" t="s">
        <v>361</v>
      </c>
      <c r="D307" s="146" t="s">
        <v>1081</v>
      </c>
      <c r="E307" s="47"/>
      <c r="F307" s="48"/>
      <c r="G307" s="47"/>
      <c r="H307" s="48"/>
    </row>
    <row r="308" spans="1:8">
      <c r="A308" s="657" t="s">
        <v>1738</v>
      </c>
      <c r="B308" s="658" t="s">
        <v>1739</v>
      </c>
      <c r="C308" s="143">
        <v>1506</v>
      </c>
      <c r="D308" s="144" t="s">
        <v>361</v>
      </c>
      <c r="E308" s="47"/>
      <c r="F308" s="48"/>
      <c r="G308" s="47"/>
      <c r="H308" s="48"/>
    </row>
    <row r="309" spans="1:8">
      <c r="A309" s="655" t="s">
        <v>1740</v>
      </c>
      <c r="B309" s="656" t="s">
        <v>1741</v>
      </c>
      <c r="C309" s="145" t="s">
        <v>361</v>
      </c>
      <c r="D309" s="146" t="s">
        <v>1081</v>
      </c>
      <c r="E309" s="47"/>
      <c r="F309" s="48"/>
      <c r="G309" s="47"/>
      <c r="H309" s="48"/>
    </row>
    <row r="310" spans="1:8">
      <c r="A310" s="657" t="s">
        <v>217</v>
      </c>
      <c r="B310" s="658" t="s">
        <v>515</v>
      </c>
      <c r="C310" s="143">
        <v>2520</v>
      </c>
      <c r="D310" s="144" t="s">
        <v>361</v>
      </c>
      <c r="E310" s="47"/>
      <c r="F310" s="48"/>
      <c r="G310" s="47"/>
      <c r="H310" s="48"/>
    </row>
    <row r="311" spans="1:8">
      <c r="A311" s="655" t="s">
        <v>217</v>
      </c>
      <c r="B311" s="656" t="s">
        <v>1695</v>
      </c>
      <c r="C311" s="145">
        <v>2847</v>
      </c>
      <c r="D311" s="146" t="s">
        <v>361</v>
      </c>
      <c r="E311" s="47"/>
      <c r="F311" s="48"/>
      <c r="G311" s="47"/>
      <c r="H311" s="48"/>
    </row>
    <row r="312" spans="1:8">
      <c r="A312" s="657" t="s">
        <v>1696</v>
      </c>
      <c r="B312" s="658" t="s">
        <v>1697</v>
      </c>
      <c r="C312" s="143">
        <v>2185</v>
      </c>
      <c r="D312" s="144" t="s">
        <v>361</v>
      </c>
      <c r="E312" s="47"/>
      <c r="F312" s="48"/>
      <c r="G312" s="47"/>
      <c r="H312" s="48"/>
    </row>
    <row r="313" spans="1:8">
      <c r="A313" s="655" t="s">
        <v>1698</v>
      </c>
      <c r="B313" s="656" t="s">
        <v>1699</v>
      </c>
      <c r="C313" s="145">
        <v>2551</v>
      </c>
      <c r="D313" s="146" t="s">
        <v>361</v>
      </c>
      <c r="E313" s="47"/>
      <c r="F313" s="48"/>
      <c r="G313" s="47"/>
      <c r="H313" s="48"/>
    </row>
    <row r="314" spans="1:8">
      <c r="A314" s="657" t="s">
        <v>1700</v>
      </c>
      <c r="B314" s="658" t="s">
        <v>1701</v>
      </c>
      <c r="C314" s="143">
        <v>2247</v>
      </c>
      <c r="D314" s="144" t="s">
        <v>361</v>
      </c>
      <c r="E314" s="47"/>
      <c r="F314" s="48"/>
      <c r="G314" s="47"/>
      <c r="H314" s="48"/>
    </row>
    <row r="315" spans="1:8">
      <c r="A315" s="655" t="s">
        <v>218</v>
      </c>
      <c r="B315" s="656" t="s">
        <v>514</v>
      </c>
      <c r="C315" s="145">
        <v>2822</v>
      </c>
      <c r="D315" s="146" t="s">
        <v>361</v>
      </c>
      <c r="E315" s="47"/>
      <c r="F315" s="48"/>
      <c r="G315" s="47"/>
      <c r="H315" s="48"/>
    </row>
    <row r="316" spans="1:8">
      <c r="A316" s="657" t="s">
        <v>1640</v>
      </c>
      <c r="B316" s="658" t="s">
        <v>1641</v>
      </c>
      <c r="C316" s="143">
        <v>2212</v>
      </c>
      <c r="D316" s="144" t="s">
        <v>361</v>
      </c>
      <c r="E316" s="47"/>
      <c r="F316" s="48"/>
      <c r="G316" s="47"/>
      <c r="H316" s="48"/>
    </row>
    <row r="317" spans="1:8">
      <c r="A317" s="655" t="s">
        <v>1642</v>
      </c>
      <c r="B317" s="656" t="s">
        <v>1643</v>
      </c>
      <c r="C317" s="145" t="s">
        <v>361</v>
      </c>
      <c r="D317" s="146" t="s">
        <v>1081</v>
      </c>
      <c r="E317" s="47"/>
      <c r="F317" s="48"/>
      <c r="G317" s="47"/>
      <c r="H317" s="48"/>
    </row>
    <row r="318" spans="1:8">
      <c r="A318" s="657" t="s">
        <v>1644</v>
      </c>
      <c r="B318" s="658" t="s">
        <v>1645</v>
      </c>
      <c r="C318" s="143">
        <v>3375</v>
      </c>
      <c r="D318" s="144" t="s">
        <v>361</v>
      </c>
      <c r="E318" s="47"/>
      <c r="F318" s="48"/>
      <c r="G318" s="47"/>
      <c r="H318" s="48"/>
    </row>
    <row r="319" spans="1:8">
      <c r="A319" s="655" t="s">
        <v>1646</v>
      </c>
      <c r="B319" s="656" t="s">
        <v>1647</v>
      </c>
      <c r="C319" s="145">
        <v>2408</v>
      </c>
      <c r="D319" s="146" t="s">
        <v>361</v>
      </c>
      <c r="E319" s="47"/>
      <c r="F319" s="48"/>
      <c r="G319" s="47"/>
      <c r="H319" s="48"/>
    </row>
    <row r="320" spans="1:8">
      <c r="A320" s="657" t="s">
        <v>1648</v>
      </c>
      <c r="B320" s="658" t="s">
        <v>1649</v>
      </c>
      <c r="C320" s="143">
        <v>3927</v>
      </c>
      <c r="D320" s="144" t="s">
        <v>361</v>
      </c>
      <c r="E320" s="47"/>
      <c r="F320" s="48"/>
      <c r="G320" s="47"/>
      <c r="H320" s="48"/>
    </row>
    <row r="321" spans="1:8">
      <c r="A321" s="655" t="s">
        <v>228</v>
      </c>
      <c r="B321" s="656" t="s">
        <v>513</v>
      </c>
      <c r="C321" s="145">
        <v>1247</v>
      </c>
      <c r="D321" s="146" t="s">
        <v>361</v>
      </c>
      <c r="E321" s="47"/>
      <c r="F321" s="48"/>
      <c r="G321" s="47"/>
      <c r="H321" s="48"/>
    </row>
    <row r="322" spans="1:8">
      <c r="A322" s="657" t="s">
        <v>228</v>
      </c>
      <c r="B322" s="658" t="s">
        <v>1742</v>
      </c>
      <c r="C322" s="143">
        <v>1506</v>
      </c>
      <c r="D322" s="144" t="s">
        <v>361</v>
      </c>
      <c r="E322" s="47"/>
      <c r="F322" s="48"/>
      <c r="G322" s="47"/>
      <c r="H322" s="48"/>
    </row>
    <row r="323" spans="1:8">
      <c r="A323" s="655" t="s">
        <v>1743</v>
      </c>
      <c r="B323" s="656" t="s">
        <v>1744</v>
      </c>
      <c r="C323" s="145">
        <v>1170</v>
      </c>
      <c r="D323" s="146" t="s">
        <v>361</v>
      </c>
      <c r="E323" s="47"/>
      <c r="F323" s="48"/>
      <c r="G323" s="47"/>
      <c r="H323" s="48"/>
    </row>
    <row r="324" spans="1:8">
      <c r="A324" s="657" t="s">
        <v>1745</v>
      </c>
      <c r="B324" s="658" t="s">
        <v>1746</v>
      </c>
      <c r="C324" s="143">
        <v>1259</v>
      </c>
      <c r="D324" s="144" t="s">
        <v>361</v>
      </c>
      <c r="E324" s="47"/>
      <c r="F324" s="48"/>
      <c r="G324" s="47"/>
      <c r="H324" s="48"/>
    </row>
    <row r="325" spans="1:8">
      <c r="A325" s="655" t="s">
        <v>1747</v>
      </c>
      <c r="B325" s="656" t="s">
        <v>1748</v>
      </c>
      <c r="C325" s="145" t="s">
        <v>361</v>
      </c>
      <c r="D325" s="146" t="s">
        <v>1081</v>
      </c>
      <c r="E325" s="47"/>
      <c r="F325" s="48"/>
      <c r="G325" s="47"/>
      <c r="H325" s="48"/>
    </row>
    <row r="326" spans="1:8">
      <c r="A326" s="657" t="s">
        <v>288</v>
      </c>
      <c r="B326" s="658" t="s">
        <v>512</v>
      </c>
      <c r="C326" s="143">
        <v>1562</v>
      </c>
      <c r="D326" s="144" t="s">
        <v>361</v>
      </c>
      <c r="E326" s="47"/>
      <c r="F326" s="48"/>
      <c r="G326" s="47"/>
      <c r="H326" s="48"/>
    </row>
    <row r="327" spans="1:8">
      <c r="A327" s="655" t="s">
        <v>1749</v>
      </c>
      <c r="B327" s="656" t="s">
        <v>1750</v>
      </c>
      <c r="C327" s="145">
        <v>1531</v>
      </c>
      <c r="D327" s="146" t="s">
        <v>361</v>
      </c>
      <c r="E327" s="47"/>
      <c r="F327" s="48"/>
      <c r="G327" s="47"/>
      <c r="H327" s="48"/>
    </row>
    <row r="328" spans="1:8">
      <c r="A328" s="657" t="s">
        <v>1751</v>
      </c>
      <c r="B328" s="658" t="s">
        <v>1752</v>
      </c>
      <c r="C328" s="143">
        <v>1851</v>
      </c>
      <c r="D328" s="144" t="s">
        <v>361</v>
      </c>
      <c r="E328" s="47"/>
      <c r="F328" s="48"/>
      <c r="G328" s="47"/>
      <c r="H328" s="48"/>
    </row>
    <row r="329" spans="1:8">
      <c r="A329" s="655" t="s">
        <v>1753</v>
      </c>
      <c r="B329" s="656" t="s">
        <v>1754</v>
      </c>
      <c r="C329" s="145">
        <v>1485</v>
      </c>
      <c r="D329" s="146" t="s">
        <v>361</v>
      </c>
      <c r="E329" s="47"/>
      <c r="F329" s="48"/>
      <c r="G329" s="47"/>
      <c r="H329" s="48"/>
    </row>
    <row r="330" spans="1:8">
      <c r="A330" s="657" t="s">
        <v>1755</v>
      </c>
      <c r="B330" s="658" t="s">
        <v>1756</v>
      </c>
      <c r="C330" s="143">
        <v>1681</v>
      </c>
      <c r="D330" s="144" t="s">
        <v>361</v>
      </c>
      <c r="E330" s="47"/>
      <c r="F330" s="48"/>
      <c r="G330" s="47"/>
      <c r="H330" s="48"/>
    </row>
    <row r="331" spans="1:8">
      <c r="A331" s="655" t="s">
        <v>292</v>
      </c>
      <c r="B331" s="656" t="s">
        <v>511</v>
      </c>
      <c r="C331" s="145">
        <v>1475</v>
      </c>
      <c r="D331" s="146" t="s">
        <v>361</v>
      </c>
      <c r="E331" s="47"/>
      <c r="F331" s="48"/>
      <c r="G331" s="47"/>
      <c r="H331" s="48"/>
    </row>
    <row r="332" spans="1:8">
      <c r="A332" s="657" t="s">
        <v>1761</v>
      </c>
      <c r="B332" s="658" t="s">
        <v>1762</v>
      </c>
      <c r="C332" s="143">
        <v>1423</v>
      </c>
      <c r="D332" s="144" t="s">
        <v>361</v>
      </c>
      <c r="E332" s="47"/>
      <c r="F332" s="48"/>
      <c r="G332" s="47"/>
      <c r="H332" s="48"/>
    </row>
    <row r="333" spans="1:8">
      <c r="A333" s="655" t="s">
        <v>1757</v>
      </c>
      <c r="B333" s="656" t="s">
        <v>1758</v>
      </c>
      <c r="C333" s="145">
        <v>1495</v>
      </c>
      <c r="D333" s="146" t="s">
        <v>361</v>
      </c>
      <c r="E333" s="47"/>
      <c r="F333" s="48"/>
      <c r="G333" s="47"/>
      <c r="H333" s="48"/>
    </row>
    <row r="334" spans="1:8">
      <c r="A334" s="657" t="s">
        <v>1759</v>
      </c>
      <c r="B334" s="658" t="s">
        <v>1760</v>
      </c>
      <c r="C334" s="143">
        <v>2843</v>
      </c>
      <c r="D334" s="144" t="s">
        <v>361</v>
      </c>
      <c r="E334" s="47"/>
      <c r="F334" s="48"/>
      <c r="G334" s="47"/>
      <c r="H334" s="48"/>
    </row>
    <row r="335" spans="1:8">
      <c r="A335" s="655" t="s">
        <v>293</v>
      </c>
      <c r="B335" s="656" t="s">
        <v>510</v>
      </c>
      <c r="C335" s="145">
        <v>1556</v>
      </c>
      <c r="D335" s="146" t="s">
        <v>361</v>
      </c>
      <c r="E335" s="47"/>
      <c r="F335" s="48"/>
      <c r="G335" s="47"/>
      <c r="H335" s="48"/>
    </row>
    <row r="336" spans="1:8">
      <c r="A336" s="657" t="s">
        <v>1765</v>
      </c>
      <c r="B336" s="658" t="s">
        <v>1766</v>
      </c>
      <c r="C336" s="143">
        <v>1479</v>
      </c>
      <c r="D336" s="144" t="s">
        <v>361</v>
      </c>
      <c r="E336" s="47"/>
      <c r="F336" s="48"/>
      <c r="G336" s="47"/>
      <c r="H336" s="48"/>
    </row>
    <row r="337" spans="1:8">
      <c r="A337" s="655" t="s">
        <v>1767</v>
      </c>
      <c r="B337" s="656" t="s">
        <v>1768</v>
      </c>
      <c r="C337" s="145" t="s">
        <v>361</v>
      </c>
      <c r="D337" s="146" t="s">
        <v>1081</v>
      </c>
      <c r="E337" s="47"/>
      <c r="F337" s="48"/>
      <c r="G337" s="47"/>
      <c r="H337" s="48"/>
    </row>
    <row r="338" spans="1:8">
      <c r="A338" s="657" t="s">
        <v>1763</v>
      </c>
      <c r="B338" s="658" t="s">
        <v>1764</v>
      </c>
      <c r="C338" s="143">
        <v>1517</v>
      </c>
      <c r="D338" s="144" t="s">
        <v>361</v>
      </c>
      <c r="E338" s="47"/>
      <c r="F338" s="48"/>
      <c r="G338" s="47"/>
      <c r="H338" s="48"/>
    </row>
    <row r="339" spans="1:8">
      <c r="A339" s="655" t="s">
        <v>1769</v>
      </c>
      <c r="B339" s="656" t="s">
        <v>1770</v>
      </c>
      <c r="C339" s="145">
        <v>1610</v>
      </c>
      <c r="D339" s="146" t="s">
        <v>361</v>
      </c>
      <c r="E339" s="47"/>
      <c r="F339" s="48"/>
      <c r="G339" s="47"/>
      <c r="H339" s="48"/>
    </row>
    <row r="340" spans="1:8">
      <c r="A340" s="657" t="s">
        <v>1771</v>
      </c>
      <c r="B340" s="658" t="s">
        <v>1772</v>
      </c>
      <c r="C340" s="143">
        <v>1545</v>
      </c>
      <c r="D340" s="144" t="s">
        <v>361</v>
      </c>
      <c r="E340" s="47"/>
      <c r="F340" s="48"/>
      <c r="G340" s="47"/>
      <c r="H340" s="48"/>
    </row>
    <row r="341" spans="1:8">
      <c r="A341" s="655" t="s">
        <v>297</v>
      </c>
      <c r="B341" s="656" t="s">
        <v>509</v>
      </c>
      <c r="C341" s="145">
        <v>1669</v>
      </c>
      <c r="D341" s="146" t="s">
        <v>361</v>
      </c>
      <c r="E341" s="47"/>
      <c r="F341" s="48"/>
      <c r="G341" s="47"/>
      <c r="H341" s="48"/>
    </row>
    <row r="342" spans="1:8">
      <c r="A342" s="657" t="s">
        <v>1650</v>
      </c>
      <c r="B342" s="658" t="s">
        <v>1651</v>
      </c>
      <c r="C342" s="143">
        <v>1515</v>
      </c>
      <c r="D342" s="144" t="s">
        <v>361</v>
      </c>
      <c r="E342" s="47"/>
      <c r="F342" s="48"/>
      <c r="G342" s="47"/>
      <c r="H342" s="48"/>
    </row>
    <row r="343" spans="1:8">
      <c r="A343" s="655" t="s">
        <v>1656</v>
      </c>
      <c r="B343" s="656" t="s">
        <v>1657</v>
      </c>
      <c r="C343" s="145" t="s">
        <v>361</v>
      </c>
      <c r="D343" s="146" t="s">
        <v>1081</v>
      </c>
      <c r="E343" s="47"/>
      <c r="F343" s="48"/>
      <c r="G343" s="47"/>
      <c r="H343" s="48"/>
    </row>
    <row r="344" spans="1:8">
      <c r="A344" s="657" t="s">
        <v>1652</v>
      </c>
      <c r="B344" s="658" t="s">
        <v>1653</v>
      </c>
      <c r="C344" s="143" t="s">
        <v>361</v>
      </c>
      <c r="D344" s="144" t="s">
        <v>1081</v>
      </c>
      <c r="E344" s="47"/>
      <c r="F344" s="48"/>
      <c r="G344" s="47"/>
      <c r="H344" s="48"/>
    </row>
    <row r="345" spans="1:8">
      <c r="A345" s="655" t="s">
        <v>1654</v>
      </c>
      <c r="B345" s="656" t="s">
        <v>1655</v>
      </c>
      <c r="C345" s="145">
        <v>1588</v>
      </c>
      <c r="D345" s="146" t="s">
        <v>361</v>
      </c>
      <c r="E345" s="47"/>
      <c r="F345" s="48"/>
      <c r="G345" s="47"/>
      <c r="H345" s="48"/>
    </row>
    <row r="346" spans="1:8">
      <c r="A346" s="657" t="s">
        <v>1658</v>
      </c>
      <c r="B346" s="658" t="s">
        <v>1659</v>
      </c>
      <c r="C346" s="143" t="s">
        <v>361</v>
      </c>
      <c r="D346" s="144" t="s">
        <v>1081</v>
      </c>
      <c r="E346" s="47"/>
      <c r="F346" s="48"/>
      <c r="G346" s="47"/>
      <c r="H346" s="48"/>
    </row>
    <row r="347" spans="1:8">
      <c r="A347" s="655" t="s">
        <v>1660</v>
      </c>
      <c r="B347" s="656" t="s">
        <v>1661</v>
      </c>
      <c r="C347" s="145" t="s">
        <v>361</v>
      </c>
      <c r="D347" s="146" t="s">
        <v>1081</v>
      </c>
      <c r="E347" s="47"/>
      <c r="F347" s="48"/>
      <c r="G347" s="47"/>
      <c r="H347" s="48"/>
    </row>
    <row r="348" spans="1:8">
      <c r="A348" s="657" t="s">
        <v>1664</v>
      </c>
      <c r="B348" s="658" t="s">
        <v>1665</v>
      </c>
      <c r="C348" s="143" t="s">
        <v>361</v>
      </c>
      <c r="D348" s="144" t="s">
        <v>1081</v>
      </c>
      <c r="E348" s="47"/>
      <c r="F348" s="48"/>
      <c r="G348" s="47"/>
      <c r="H348" s="48"/>
    </row>
    <row r="349" spans="1:8">
      <c r="A349" s="655" t="s">
        <v>1666</v>
      </c>
      <c r="B349" s="656" t="s">
        <v>1667</v>
      </c>
      <c r="C349" s="145">
        <v>1829</v>
      </c>
      <c r="D349" s="146" t="s">
        <v>361</v>
      </c>
      <c r="E349" s="47"/>
      <c r="F349" s="48"/>
      <c r="G349" s="47"/>
      <c r="H349" s="48"/>
    </row>
    <row r="350" spans="1:8">
      <c r="A350" s="657" t="s">
        <v>1668</v>
      </c>
      <c r="B350" s="658" t="s">
        <v>1669</v>
      </c>
      <c r="C350" s="143">
        <v>1429</v>
      </c>
      <c r="D350" s="144" t="s">
        <v>361</v>
      </c>
      <c r="E350" s="47"/>
      <c r="F350" s="48"/>
      <c r="G350" s="47"/>
      <c r="H350" s="48"/>
    </row>
    <row r="351" spans="1:8">
      <c r="A351" s="655" t="s">
        <v>1670</v>
      </c>
      <c r="B351" s="656" t="s">
        <v>1671</v>
      </c>
      <c r="C351" s="145">
        <v>1894</v>
      </c>
      <c r="D351" s="146" t="s">
        <v>361</v>
      </c>
      <c r="E351" s="47"/>
      <c r="F351" s="48"/>
      <c r="G351" s="47"/>
      <c r="H351" s="48"/>
    </row>
    <row r="352" spans="1:8">
      <c r="A352" s="657" t="s">
        <v>1662</v>
      </c>
      <c r="B352" s="658" t="s">
        <v>1663</v>
      </c>
      <c r="C352" s="143" t="s">
        <v>361</v>
      </c>
      <c r="D352" s="144" t="s">
        <v>1081</v>
      </c>
      <c r="E352" s="47"/>
      <c r="F352" s="48"/>
      <c r="G352" s="47"/>
      <c r="H352" s="48"/>
    </row>
    <row r="353" spans="1:8">
      <c r="A353" s="655" t="s">
        <v>330</v>
      </c>
      <c r="B353" s="656" t="s">
        <v>508</v>
      </c>
      <c r="C353" s="145">
        <v>1719</v>
      </c>
      <c r="D353" s="146" t="s">
        <v>361</v>
      </c>
      <c r="E353" s="47"/>
      <c r="F353" s="48"/>
      <c r="G353" s="47"/>
      <c r="H353" s="48"/>
    </row>
    <row r="354" spans="1:8">
      <c r="A354" s="657" t="s">
        <v>1675</v>
      </c>
      <c r="B354" s="658" t="s">
        <v>1676</v>
      </c>
      <c r="C354" s="143">
        <v>1367</v>
      </c>
      <c r="D354" s="144" t="s">
        <v>361</v>
      </c>
      <c r="E354" s="47"/>
      <c r="F354" s="48"/>
      <c r="G354" s="47"/>
      <c r="H354" s="48"/>
    </row>
    <row r="355" spans="1:8">
      <c r="A355" s="655" t="s">
        <v>1677</v>
      </c>
      <c r="B355" s="656" t="s">
        <v>1678</v>
      </c>
      <c r="C355" s="145">
        <v>1919</v>
      </c>
      <c r="D355" s="146" t="s">
        <v>361</v>
      </c>
      <c r="E355" s="47"/>
      <c r="F355" s="48"/>
      <c r="G355" s="47"/>
      <c r="H355" s="48"/>
    </row>
    <row r="356" spans="1:8">
      <c r="A356" s="657" t="s">
        <v>1679</v>
      </c>
      <c r="B356" s="658" t="s">
        <v>1680</v>
      </c>
      <c r="C356" s="143" t="s">
        <v>361</v>
      </c>
      <c r="D356" s="144" t="s">
        <v>1081</v>
      </c>
      <c r="E356" s="47"/>
      <c r="F356" s="48"/>
      <c r="G356" s="47"/>
      <c r="H356" s="48"/>
    </row>
    <row r="357" spans="1:8">
      <c r="A357" s="655" t="s">
        <v>1681</v>
      </c>
      <c r="B357" s="656" t="s">
        <v>1682</v>
      </c>
      <c r="C357" s="145">
        <v>1841</v>
      </c>
      <c r="D357" s="146" t="s">
        <v>361</v>
      </c>
      <c r="E357" s="47"/>
      <c r="F357" s="48"/>
      <c r="G357" s="47"/>
      <c r="H357" s="48"/>
    </row>
    <row r="358" spans="1:8">
      <c r="A358" s="657" t="s">
        <v>1672</v>
      </c>
      <c r="B358" s="658" t="s">
        <v>1673</v>
      </c>
      <c r="C358" s="143">
        <v>1538</v>
      </c>
      <c r="D358" s="144" t="s">
        <v>361</v>
      </c>
      <c r="E358" s="47"/>
      <c r="F358" s="48"/>
      <c r="G358" s="47"/>
      <c r="H358" s="48"/>
    </row>
    <row r="359" spans="1:8">
      <c r="A359" s="655" t="s">
        <v>330</v>
      </c>
      <c r="B359" s="656" t="s">
        <v>1674</v>
      </c>
      <c r="C359" s="145">
        <v>1679</v>
      </c>
      <c r="D359" s="146" t="s">
        <v>361</v>
      </c>
      <c r="E359" s="47"/>
      <c r="F359" s="48"/>
      <c r="G359" s="47"/>
      <c r="H359" s="48"/>
    </row>
    <row r="360" spans="1:8">
      <c r="A360" s="657" t="s">
        <v>25</v>
      </c>
      <c r="B360" s="658" t="s">
        <v>507</v>
      </c>
      <c r="C360" s="143">
        <v>852</v>
      </c>
      <c r="D360" s="144" t="s">
        <v>361</v>
      </c>
      <c r="E360" s="47"/>
      <c r="F360" s="48"/>
      <c r="G360" s="47"/>
      <c r="H360" s="48"/>
    </row>
    <row r="361" spans="1:8">
      <c r="A361" s="655" t="s">
        <v>31</v>
      </c>
      <c r="B361" s="656" t="s">
        <v>506</v>
      </c>
      <c r="C361" s="145">
        <v>1293</v>
      </c>
      <c r="D361" s="146" t="s">
        <v>361</v>
      </c>
      <c r="E361" s="47"/>
      <c r="F361" s="48"/>
      <c r="G361" s="47"/>
      <c r="H361" s="48"/>
    </row>
    <row r="362" spans="1:8">
      <c r="A362" s="657" t="s">
        <v>44</v>
      </c>
      <c r="B362" s="658" t="s">
        <v>785</v>
      </c>
      <c r="C362" s="143">
        <v>557</v>
      </c>
      <c r="D362" s="144" t="s">
        <v>361</v>
      </c>
      <c r="E362" s="47"/>
      <c r="F362" s="48"/>
      <c r="G362" s="47"/>
      <c r="H362" s="48"/>
    </row>
    <row r="363" spans="1:8">
      <c r="A363" s="655" t="s">
        <v>49</v>
      </c>
      <c r="B363" s="656" t="s">
        <v>487</v>
      </c>
      <c r="C363" s="145">
        <v>852</v>
      </c>
      <c r="D363" s="146" t="s">
        <v>361</v>
      </c>
      <c r="E363" s="47"/>
      <c r="F363" s="48"/>
      <c r="G363" s="47"/>
      <c r="H363" s="48"/>
    </row>
    <row r="364" spans="1:8">
      <c r="A364" s="657" t="s">
        <v>53</v>
      </c>
      <c r="B364" s="658" t="s">
        <v>475</v>
      </c>
      <c r="C364" s="143">
        <v>631</v>
      </c>
      <c r="D364" s="144" t="s">
        <v>361</v>
      </c>
      <c r="E364" s="47"/>
      <c r="F364" s="48"/>
      <c r="G364" s="47"/>
      <c r="H364" s="48"/>
    </row>
    <row r="365" spans="1:8">
      <c r="A365" s="655" t="s">
        <v>26</v>
      </c>
      <c r="B365" s="656" t="s">
        <v>459</v>
      </c>
      <c r="C365" s="145">
        <v>835</v>
      </c>
      <c r="D365" s="146" t="s">
        <v>361</v>
      </c>
      <c r="E365" s="47"/>
      <c r="F365" s="48"/>
      <c r="G365" s="47"/>
      <c r="H365" s="48"/>
    </row>
    <row r="366" spans="1:8">
      <c r="A366" s="657" t="s">
        <v>29</v>
      </c>
      <c r="B366" s="658" t="s">
        <v>444</v>
      </c>
      <c r="C366" s="143">
        <v>1988</v>
      </c>
      <c r="D366" s="144" t="s">
        <v>361</v>
      </c>
      <c r="E366" s="47"/>
      <c r="F366" s="48"/>
      <c r="G366" s="47"/>
      <c r="H366" s="48"/>
    </row>
    <row r="367" spans="1:8">
      <c r="A367" s="655" t="s">
        <v>29</v>
      </c>
      <c r="B367" s="656" t="s">
        <v>443</v>
      </c>
      <c r="C367" s="145">
        <v>1988</v>
      </c>
      <c r="D367" s="146" t="s">
        <v>361</v>
      </c>
      <c r="E367" s="47"/>
      <c r="F367" s="48"/>
      <c r="G367" s="47"/>
      <c r="H367" s="48"/>
    </row>
    <row r="368" spans="1:8">
      <c r="A368" s="657" t="s">
        <v>28</v>
      </c>
      <c r="B368" s="658" t="s">
        <v>442</v>
      </c>
      <c r="C368" s="143">
        <v>2189</v>
      </c>
      <c r="D368" s="144" t="s">
        <v>361</v>
      </c>
      <c r="E368" s="47"/>
      <c r="F368" s="48"/>
      <c r="G368" s="47"/>
      <c r="H368" s="48"/>
    </row>
    <row r="369" spans="1:8">
      <c r="A369" s="655" t="s">
        <v>1425</v>
      </c>
      <c r="B369" s="656" t="s">
        <v>1426</v>
      </c>
      <c r="C369" s="145">
        <v>2236</v>
      </c>
      <c r="D369" s="146" t="s">
        <v>361</v>
      </c>
      <c r="E369" s="47"/>
      <c r="F369" s="48"/>
      <c r="G369" s="47"/>
      <c r="H369" s="48"/>
    </row>
    <row r="370" spans="1:8">
      <c r="A370" s="657" t="s">
        <v>1423</v>
      </c>
      <c r="B370" s="658" t="s">
        <v>1424</v>
      </c>
      <c r="C370" s="143" t="s">
        <v>361</v>
      </c>
      <c r="D370" s="144" t="s">
        <v>1081</v>
      </c>
      <c r="E370" s="47"/>
      <c r="F370" s="48"/>
      <c r="G370" s="47"/>
      <c r="H370" s="48"/>
    </row>
    <row r="371" spans="1:8">
      <c r="A371" s="655" t="s">
        <v>1419</v>
      </c>
      <c r="B371" s="656" t="s">
        <v>1420</v>
      </c>
      <c r="C371" s="145">
        <v>2097</v>
      </c>
      <c r="D371" s="146" t="s">
        <v>361</v>
      </c>
      <c r="E371" s="47"/>
      <c r="F371" s="48"/>
      <c r="G371" s="47"/>
      <c r="H371" s="48"/>
    </row>
    <row r="372" spans="1:8">
      <c r="A372" s="657" t="s">
        <v>1421</v>
      </c>
      <c r="B372" s="658" t="s">
        <v>1422</v>
      </c>
      <c r="C372" s="143" t="s">
        <v>361</v>
      </c>
      <c r="D372" s="144" t="s">
        <v>1081</v>
      </c>
      <c r="E372" s="47"/>
      <c r="F372" s="48"/>
      <c r="G372" s="47"/>
      <c r="H372" s="48"/>
    </row>
    <row r="373" spans="1:8">
      <c r="A373" s="655" t="s">
        <v>37</v>
      </c>
      <c r="B373" s="656" t="s">
        <v>441</v>
      </c>
      <c r="C373" s="145" t="s">
        <v>361</v>
      </c>
      <c r="D373" s="146" t="s">
        <v>1081</v>
      </c>
      <c r="E373" s="47"/>
      <c r="F373" s="48"/>
      <c r="G373" s="47"/>
      <c r="H373" s="48"/>
    </row>
    <row r="374" spans="1:8">
      <c r="A374" s="657" t="s">
        <v>1427</v>
      </c>
      <c r="B374" s="658" t="s">
        <v>1428</v>
      </c>
      <c r="C374" s="143" t="s">
        <v>361</v>
      </c>
      <c r="D374" s="144" t="s">
        <v>1081</v>
      </c>
      <c r="E374" s="47"/>
      <c r="F374" s="48"/>
      <c r="G374" s="47"/>
      <c r="H374" s="48"/>
    </row>
    <row r="375" spans="1:8">
      <c r="A375" s="655" t="s">
        <v>1429</v>
      </c>
      <c r="B375" s="656" t="s">
        <v>1430</v>
      </c>
      <c r="C375" s="145" t="s">
        <v>361</v>
      </c>
      <c r="D375" s="146" t="s">
        <v>1081</v>
      </c>
      <c r="E375" s="47"/>
      <c r="F375" s="48"/>
      <c r="G375" s="47"/>
      <c r="H375" s="48"/>
    </row>
    <row r="376" spans="1:8">
      <c r="A376" s="657" t="s">
        <v>1433</v>
      </c>
      <c r="B376" s="658" t="s">
        <v>1434</v>
      </c>
      <c r="C376" s="143" t="s">
        <v>361</v>
      </c>
      <c r="D376" s="144" t="s">
        <v>1081</v>
      </c>
      <c r="E376" s="47"/>
      <c r="F376" s="48"/>
      <c r="G376" s="47"/>
      <c r="H376" s="48"/>
    </row>
    <row r="377" spans="1:8">
      <c r="A377" s="655" t="s">
        <v>1431</v>
      </c>
      <c r="B377" s="656" t="s">
        <v>1432</v>
      </c>
      <c r="C377" s="145" t="s">
        <v>361</v>
      </c>
      <c r="D377" s="146" t="s">
        <v>1081</v>
      </c>
      <c r="E377" s="47"/>
      <c r="F377" s="48"/>
      <c r="G377" s="47"/>
      <c r="H377" s="48"/>
    </row>
    <row r="378" spans="1:8">
      <c r="A378" s="657" t="s">
        <v>42</v>
      </c>
      <c r="B378" s="658" t="s">
        <v>440</v>
      </c>
      <c r="C378" s="143">
        <v>1600</v>
      </c>
      <c r="D378" s="144" t="s">
        <v>361</v>
      </c>
      <c r="E378" s="47"/>
      <c r="F378" s="48"/>
      <c r="G378" s="47"/>
      <c r="H378" s="48"/>
    </row>
    <row r="379" spans="1:8">
      <c r="A379" s="655" t="s">
        <v>42</v>
      </c>
      <c r="B379" s="656" t="s">
        <v>1435</v>
      </c>
      <c r="C379" s="145">
        <v>1644</v>
      </c>
      <c r="D379" s="146" t="s">
        <v>361</v>
      </c>
      <c r="E379" s="47"/>
      <c r="F379" s="48"/>
      <c r="G379" s="47"/>
      <c r="H379" s="48"/>
    </row>
    <row r="380" spans="1:8">
      <c r="A380" s="657" t="s">
        <v>1436</v>
      </c>
      <c r="B380" s="658" t="s">
        <v>1437</v>
      </c>
      <c r="C380" s="143" t="s">
        <v>361</v>
      </c>
      <c r="D380" s="144" t="s">
        <v>1081</v>
      </c>
      <c r="E380" s="47"/>
      <c r="F380" s="48"/>
      <c r="G380" s="47"/>
      <c r="H380" s="48"/>
    </row>
    <row r="381" spans="1:8">
      <c r="A381" s="655" t="s">
        <v>1438</v>
      </c>
      <c r="B381" s="656" t="s">
        <v>1439</v>
      </c>
      <c r="C381" s="145" t="s">
        <v>361</v>
      </c>
      <c r="D381" s="146" t="s">
        <v>1081</v>
      </c>
      <c r="E381" s="47"/>
      <c r="F381" s="48"/>
      <c r="G381" s="47"/>
      <c r="H381" s="48"/>
    </row>
    <row r="382" spans="1:8">
      <c r="A382" s="657" t="s">
        <v>1440</v>
      </c>
      <c r="B382" s="658" t="s">
        <v>1441</v>
      </c>
      <c r="C382" s="143" t="s">
        <v>361</v>
      </c>
      <c r="D382" s="144" t="s">
        <v>1081</v>
      </c>
      <c r="E382" s="47"/>
      <c r="F382" s="48"/>
      <c r="G382" s="47"/>
      <c r="H382" s="48"/>
    </row>
    <row r="383" spans="1:8">
      <c r="A383" s="655" t="s">
        <v>114</v>
      </c>
      <c r="B383" s="656" t="s">
        <v>439</v>
      </c>
      <c r="C383" s="145">
        <v>1245</v>
      </c>
      <c r="D383" s="146" t="s">
        <v>361</v>
      </c>
      <c r="E383" s="47"/>
      <c r="F383" s="48"/>
      <c r="G383" s="47"/>
      <c r="H383" s="48"/>
    </row>
    <row r="384" spans="1:8">
      <c r="A384" s="657" t="s">
        <v>1447</v>
      </c>
      <c r="B384" s="658" t="s">
        <v>1448</v>
      </c>
      <c r="C384" s="143" t="s">
        <v>361</v>
      </c>
      <c r="D384" s="144" t="s">
        <v>1081</v>
      </c>
      <c r="E384" s="47"/>
      <c r="F384" s="48"/>
      <c r="G384" s="47"/>
      <c r="H384" s="48"/>
    </row>
    <row r="385" spans="1:8">
      <c r="A385" s="655" t="s">
        <v>1442</v>
      </c>
      <c r="B385" s="656" t="s">
        <v>1443</v>
      </c>
      <c r="C385" s="145" t="s">
        <v>361</v>
      </c>
      <c r="D385" s="146" t="s">
        <v>1081</v>
      </c>
      <c r="E385" s="47"/>
      <c r="F385" s="48"/>
      <c r="G385" s="47"/>
      <c r="H385" s="48"/>
    </row>
    <row r="386" spans="1:8">
      <c r="A386" s="657" t="s">
        <v>114</v>
      </c>
      <c r="B386" s="658" t="s">
        <v>1444</v>
      </c>
      <c r="C386" s="143">
        <v>1256</v>
      </c>
      <c r="D386" s="144" t="s">
        <v>361</v>
      </c>
      <c r="E386" s="47"/>
      <c r="F386" s="48"/>
      <c r="G386" s="47"/>
      <c r="H386" s="48"/>
    </row>
    <row r="387" spans="1:8">
      <c r="A387" s="655" t="s">
        <v>1445</v>
      </c>
      <c r="B387" s="656" t="s">
        <v>1446</v>
      </c>
      <c r="C387" s="145" t="s">
        <v>361</v>
      </c>
      <c r="D387" s="146" t="s">
        <v>1081</v>
      </c>
      <c r="E387" s="47"/>
      <c r="F387" s="48"/>
      <c r="G387" s="47"/>
      <c r="H387" s="48"/>
    </row>
    <row r="388" spans="1:8">
      <c r="A388" s="657" t="s">
        <v>137</v>
      </c>
      <c r="B388" s="658" t="s">
        <v>438</v>
      </c>
      <c r="C388" s="143">
        <v>2124</v>
      </c>
      <c r="D388" s="144" t="s">
        <v>361</v>
      </c>
      <c r="E388" s="47"/>
      <c r="F388" s="48"/>
      <c r="G388" s="47"/>
      <c r="H388" s="48"/>
    </row>
    <row r="389" spans="1:8">
      <c r="A389" s="655" t="s">
        <v>1451</v>
      </c>
      <c r="B389" s="656" t="s">
        <v>1452</v>
      </c>
      <c r="C389" s="145">
        <v>2077</v>
      </c>
      <c r="D389" s="146" t="s">
        <v>361</v>
      </c>
      <c r="E389" s="47"/>
      <c r="F389" s="48"/>
      <c r="G389" s="47"/>
      <c r="H389" s="48"/>
    </row>
    <row r="390" spans="1:8">
      <c r="A390" s="657" t="s">
        <v>1449</v>
      </c>
      <c r="B390" s="658" t="s">
        <v>1450</v>
      </c>
      <c r="C390" s="143">
        <v>1770</v>
      </c>
      <c r="D390" s="144" t="s">
        <v>361</v>
      </c>
      <c r="E390" s="47"/>
      <c r="F390" s="48"/>
      <c r="G390" s="47"/>
      <c r="H390" s="48"/>
    </row>
    <row r="391" spans="1:8">
      <c r="A391" s="655" t="s">
        <v>1453</v>
      </c>
      <c r="B391" s="656" t="s">
        <v>1454</v>
      </c>
      <c r="C391" s="145" t="s">
        <v>361</v>
      </c>
      <c r="D391" s="146" t="s">
        <v>1081</v>
      </c>
      <c r="E391" s="47"/>
      <c r="F391" s="48"/>
      <c r="G391" s="47"/>
      <c r="H391" s="48"/>
    </row>
    <row r="392" spans="1:8">
      <c r="A392" s="657" t="s">
        <v>1455</v>
      </c>
      <c r="B392" s="658" t="s">
        <v>1456</v>
      </c>
      <c r="C392" s="143">
        <v>2145</v>
      </c>
      <c r="D392" s="144" t="s">
        <v>361</v>
      </c>
      <c r="E392" s="47"/>
      <c r="F392" s="48"/>
      <c r="G392" s="47"/>
      <c r="H392" s="48"/>
    </row>
    <row r="393" spans="1:8">
      <c r="A393" s="655" t="s">
        <v>160</v>
      </c>
      <c r="B393" s="656" t="s">
        <v>437</v>
      </c>
      <c r="C393" s="145">
        <v>1878</v>
      </c>
      <c r="D393" s="146" t="s">
        <v>361</v>
      </c>
      <c r="E393" s="47"/>
      <c r="F393" s="48"/>
      <c r="G393" s="47"/>
      <c r="H393" s="48"/>
    </row>
    <row r="394" spans="1:8">
      <c r="A394" s="657" t="s">
        <v>1457</v>
      </c>
      <c r="B394" s="658" t="s">
        <v>1458</v>
      </c>
      <c r="C394" s="143">
        <v>2567</v>
      </c>
      <c r="D394" s="144" t="s">
        <v>361</v>
      </c>
      <c r="E394" s="47"/>
      <c r="F394" s="48"/>
      <c r="G394" s="47"/>
      <c r="H394" s="48"/>
    </row>
    <row r="395" spans="1:8">
      <c r="A395" s="655" t="s">
        <v>1459</v>
      </c>
      <c r="B395" s="656" t="s">
        <v>1460</v>
      </c>
      <c r="C395" s="145" t="s">
        <v>361</v>
      </c>
      <c r="D395" s="146" t="s">
        <v>1081</v>
      </c>
      <c r="E395" s="47"/>
      <c r="F395" s="48"/>
      <c r="G395" s="47"/>
      <c r="H395" s="48"/>
    </row>
    <row r="396" spans="1:8">
      <c r="A396" s="657" t="s">
        <v>1461</v>
      </c>
      <c r="B396" s="658" t="s">
        <v>1462</v>
      </c>
      <c r="C396" s="143">
        <v>1319</v>
      </c>
      <c r="D396" s="144" t="s">
        <v>361</v>
      </c>
      <c r="E396" s="47"/>
      <c r="F396" s="48"/>
      <c r="G396" s="47"/>
      <c r="H396" s="48"/>
    </row>
    <row r="397" spans="1:8">
      <c r="A397" s="655" t="s">
        <v>1463</v>
      </c>
      <c r="B397" s="656" t="s">
        <v>1464</v>
      </c>
      <c r="C397" s="145">
        <v>2369</v>
      </c>
      <c r="D397" s="146" t="s">
        <v>361</v>
      </c>
      <c r="E397" s="47"/>
      <c r="F397" s="48"/>
      <c r="G397" s="47"/>
      <c r="H397" s="48"/>
    </row>
    <row r="398" spans="1:8">
      <c r="A398" s="657" t="s">
        <v>162</v>
      </c>
      <c r="B398" s="658" t="s">
        <v>436</v>
      </c>
      <c r="C398" s="143">
        <v>2544</v>
      </c>
      <c r="D398" s="144" t="s">
        <v>361</v>
      </c>
      <c r="E398" s="47"/>
      <c r="F398" s="48"/>
      <c r="G398" s="47"/>
      <c r="H398" s="48"/>
    </row>
    <row r="399" spans="1:8">
      <c r="A399" s="655" t="s">
        <v>1465</v>
      </c>
      <c r="B399" s="656" t="s">
        <v>1466</v>
      </c>
      <c r="C399" s="145">
        <v>2417</v>
      </c>
      <c r="D399" s="146" t="s">
        <v>361</v>
      </c>
      <c r="E399" s="47"/>
      <c r="F399" s="48"/>
      <c r="G399" s="47"/>
      <c r="H399" s="48"/>
    </row>
    <row r="400" spans="1:8">
      <c r="A400" s="657" t="s">
        <v>1467</v>
      </c>
      <c r="B400" s="658" t="s">
        <v>1468</v>
      </c>
      <c r="C400" s="143" t="s">
        <v>361</v>
      </c>
      <c r="D400" s="144" t="s">
        <v>1081</v>
      </c>
      <c r="E400" s="47"/>
      <c r="F400" s="48"/>
      <c r="G400" s="47"/>
      <c r="H400" s="48"/>
    </row>
    <row r="401" spans="1:8">
      <c r="A401" s="655" t="s">
        <v>1471</v>
      </c>
      <c r="B401" s="656" t="s">
        <v>1472</v>
      </c>
      <c r="C401" s="145">
        <v>2784</v>
      </c>
      <c r="D401" s="146" t="s">
        <v>361</v>
      </c>
      <c r="E401" s="47"/>
      <c r="F401" s="48"/>
      <c r="G401" s="47"/>
      <c r="H401" s="48"/>
    </row>
    <row r="402" spans="1:8">
      <c r="A402" s="657" t="s">
        <v>1469</v>
      </c>
      <c r="B402" s="658" t="s">
        <v>1470</v>
      </c>
      <c r="C402" s="143" t="s">
        <v>361</v>
      </c>
      <c r="D402" s="144" t="s">
        <v>1081</v>
      </c>
      <c r="E402" s="47"/>
      <c r="F402" s="48"/>
      <c r="G402" s="47"/>
      <c r="H402" s="48"/>
    </row>
    <row r="403" spans="1:8">
      <c r="A403" s="655" t="s">
        <v>168</v>
      </c>
      <c r="B403" s="656" t="s">
        <v>435</v>
      </c>
      <c r="C403" s="145">
        <v>2562</v>
      </c>
      <c r="D403" s="146" t="s">
        <v>361</v>
      </c>
      <c r="E403" s="47"/>
      <c r="F403" s="48"/>
      <c r="G403" s="47"/>
      <c r="H403" s="48"/>
    </row>
    <row r="404" spans="1:8">
      <c r="A404" s="657" t="s">
        <v>1473</v>
      </c>
      <c r="B404" s="658" t="s">
        <v>1474</v>
      </c>
      <c r="C404" s="143">
        <v>3374</v>
      </c>
      <c r="D404" s="144" t="s">
        <v>361</v>
      </c>
      <c r="E404" s="47"/>
      <c r="F404" s="48"/>
      <c r="G404" s="47"/>
      <c r="H404" s="48"/>
    </row>
    <row r="405" spans="1:8">
      <c r="A405" s="655" t="s">
        <v>1475</v>
      </c>
      <c r="B405" s="656" t="s">
        <v>1476</v>
      </c>
      <c r="C405" s="145" t="s">
        <v>361</v>
      </c>
      <c r="D405" s="146" t="s">
        <v>1081</v>
      </c>
      <c r="E405" s="47"/>
      <c r="F405" s="48"/>
      <c r="G405" s="47"/>
      <c r="H405" s="48"/>
    </row>
    <row r="406" spans="1:8">
      <c r="A406" s="657" t="s">
        <v>1477</v>
      </c>
      <c r="B406" s="658" t="s">
        <v>1478</v>
      </c>
      <c r="C406" s="143" t="s">
        <v>361</v>
      </c>
      <c r="D406" s="144" t="s">
        <v>1081</v>
      </c>
      <c r="E406" s="47"/>
      <c r="F406" s="48"/>
      <c r="G406" s="47"/>
      <c r="H406" s="48"/>
    </row>
    <row r="407" spans="1:8">
      <c r="A407" s="655" t="s">
        <v>1479</v>
      </c>
      <c r="B407" s="656" t="s">
        <v>1480</v>
      </c>
      <c r="C407" s="145" t="s">
        <v>361</v>
      </c>
      <c r="D407" s="146" t="s">
        <v>1081</v>
      </c>
      <c r="E407" s="47"/>
      <c r="F407" s="48"/>
      <c r="G407" s="47"/>
      <c r="H407" s="48"/>
    </row>
    <row r="408" spans="1:8">
      <c r="A408" s="657" t="s">
        <v>1485</v>
      </c>
      <c r="B408" s="658" t="s">
        <v>1486</v>
      </c>
      <c r="C408" s="143">
        <v>1640</v>
      </c>
      <c r="D408" s="144" t="s">
        <v>361</v>
      </c>
      <c r="E408" s="47"/>
      <c r="F408" s="48"/>
      <c r="G408" s="47"/>
      <c r="H408" s="48"/>
    </row>
    <row r="409" spans="1:8">
      <c r="A409" s="655" t="s">
        <v>1487</v>
      </c>
      <c r="B409" s="656" t="s">
        <v>1488</v>
      </c>
      <c r="C409" s="145">
        <v>1549</v>
      </c>
      <c r="D409" s="146" t="s">
        <v>361</v>
      </c>
      <c r="E409" s="47"/>
      <c r="F409" s="48"/>
      <c r="G409" s="47"/>
      <c r="H409" s="48"/>
    </row>
    <row r="410" spans="1:8">
      <c r="A410" s="657" t="s">
        <v>1481</v>
      </c>
      <c r="B410" s="658" t="s">
        <v>1482</v>
      </c>
      <c r="C410" s="143">
        <v>2738</v>
      </c>
      <c r="D410" s="144" t="s">
        <v>361</v>
      </c>
      <c r="E410" s="47"/>
      <c r="F410" s="48"/>
      <c r="G410" s="47"/>
      <c r="H410" s="48"/>
    </row>
    <row r="411" spans="1:8">
      <c r="A411" s="655" t="s">
        <v>1483</v>
      </c>
      <c r="B411" s="656" t="s">
        <v>1484</v>
      </c>
      <c r="C411" s="145" t="s">
        <v>361</v>
      </c>
      <c r="D411" s="146" t="s">
        <v>1081</v>
      </c>
      <c r="E411" s="47"/>
      <c r="F411" s="48"/>
      <c r="G411" s="47"/>
      <c r="H411" s="48"/>
    </row>
    <row r="412" spans="1:8">
      <c r="A412" s="657" t="s">
        <v>1489</v>
      </c>
      <c r="B412" s="658" t="s">
        <v>1490</v>
      </c>
      <c r="C412" s="143" t="s">
        <v>361</v>
      </c>
      <c r="D412" s="144" t="s">
        <v>1081</v>
      </c>
      <c r="E412" s="47"/>
      <c r="F412" s="48"/>
      <c r="G412" s="47"/>
      <c r="H412" s="48"/>
    </row>
    <row r="413" spans="1:8">
      <c r="A413" s="655" t="s">
        <v>198</v>
      </c>
      <c r="B413" s="656" t="s">
        <v>434</v>
      </c>
      <c r="C413" s="145" t="s">
        <v>361</v>
      </c>
      <c r="D413" s="146" t="s">
        <v>1081</v>
      </c>
      <c r="E413" s="47"/>
      <c r="F413" s="48"/>
      <c r="G413" s="47"/>
      <c r="H413" s="48"/>
    </row>
    <row r="414" spans="1:8">
      <c r="A414" s="657" t="s">
        <v>1491</v>
      </c>
      <c r="B414" s="658" t="s">
        <v>1492</v>
      </c>
      <c r="C414" s="143" t="s">
        <v>361</v>
      </c>
      <c r="D414" s="144" t="s">
        <v>1081</v>
      </c>
      <c r="E414" s="47"/>
      <c r="F414" s="48"/>
      <c r="G414" s="47"/>
      <c r="H414" s="48"/>
    </row>
    <row r="415" spans="1:8">
      <c r="A415" s="655" t="s">
        <v>1493</v>
      </c>
      <c r="B415" s="656" t="s">
        <v>1494</v>
      </c>
      <c r="C415" s="145" t="s">
        <v>361</v>
      </c>
      <c r="D415" s="146" t="s">
        <v>1081</v>
      </c>
      <c r="E415" s="47"/>
      <c r="F415" s="48"/>
      <c r="G415" s="47"/>
      <c r="H415" s="48"/>
    </row>
    <row r="416" spans="1:8">
      <c r="A416" s="657" t="s">
        <v>198</v>
      </c>
      <c r="B416" s="658" t="s">
        <v>1495</v>
      </c>
      <c r="C416" s="143" t="s">
        <v>361</v>
      </c>
      <c r="D416" s="144" t="s">
        <v>1081</v>
      </c>
      <c r="E416" s="47"/>
      <c r="F416" s="48"/>
      <c r="G416" s="47"/>
      <c r="H416" s="48"/>
    </row>
    <row r="417" spans="1:8">
      <c r="A417" s="655" t="s">
        <v>219</v>
      </c>
      <c r="B417" s="656" t="s">
        <v>433</v>
      </c>
      <c r="C417" s="145">
        <v>1517</v>
      </c>
      <c r="D417" s="146" t="s">
        <v>361</v>
      </c>
      <c r="E417" s="47"/>
      <c r="F417" s="48"/>
      <c r="G417" s="47"/>
      <c r="H417" s="48"/>
    </row>
    <row r="418" spans="1:8">
      <c r="A418" s="657" t="s">
        <v>219</v>
      </c>
      <c r="B418" s="658" t="s">
        <v>1496</v>
      </c>
      <c r="C418" s="143">
        <v>1714</v>
      </c>
      <c r="D418" s="144" t="s">
        <v>361</v>
      </c>
      <c r="E418" s="47"/>
      <c r="F418" s="48"/>
      <c r="G418" s="47"/>
      <c r="H418" s="48"/>
    </row>
    <row r="419" spans="1:8">
      <c r="A419" s="655" t="s">
        <v>1497</v>
      </c>
      <c r="B419" s="656" t="s">
        <v>1498</v>
      </c>
      <c r="C419" s="145" t="s">
        <v>361</v>
      </c>
      <c r="D419" s="146" t="s">
        <v>1081</v>
      </c>
      <c r="E419" s="47"/>
      <c r="F419" s="48"/>
      <c r="G419" s="47"/>
      <c r="H419" s="48"/>
    </row>
    <row r="420" spans="1:8">
      <c r="A420" s="657" t="s">
        <v>1499</v>
      </c>
      <c r="B420" s="658" t="s">
        <v>1500</v>
      </c>
      <c r="C420" s="143">
        <v>1427</v>
      </c>
      <c r="D420" s="144" t="s">
        <v>361</v>
      </c>
      <c r="E420" s="47"/>
      <c r="F420" s="48"/>
      <c r="G420" s="47"/>
      <c r="H420" s="48"/>
    </row>
    <row r="421" spans="1:8">
      <c r="A421" s="655" t="s">
        <v>1501</v>
      </c>
      <c r="B421" s="656" t="s">
        <v>1502</v>
      </c>
      <c r="C421" s="145">
        <v>1667</v>
      </c>
      <c r="D421" s="146" t="s">
        <v>361</v>
      </c>
      <c r="E421" s="47"/>
      <c r="F421" s="48"/>
      <c r="G421" s="47"/>
      <c r="H421" s="48"/>
    </row>
    <row r="422" spans="1:8">
      <c r="A422" s="657" t="s">
        <v>250</v>
      </c>
      <c r="B422" s="658" t="s">
        <v>432</v>
      </c>
      <c r="C422" s="143">
        <v>1899</v>
      </c>
      <c r="D422" s="144" t="s">
        <v>361</v>
      </c>
      <c r="E422" s="47"/>
      <c r="F422" s="48"/>
      <c r="G422" s="47"/>
      <c r="H422" s="48"/>
    </row>
    <row r="423" spans="1:8">
      <c r="A423" s="655" t="s">
        <v>1503</v>
      </c>
      <c r="B423" s="656" t="s">
        <v>1504</v>
      </c>
      <c r="C423" s="145">
        <v>2543</v>
      </c>
      <c r="D423" s="146" t="s">
        <v>361</v>
      </c>
      <c r="E423" s="47"/>
      <c r="F423" s="48"/>
      <c r="G423" s="47"/>
      <c r="H423" s="48"/>
    </row>
    <row r="424" spans="1:8">
      <c r="A424" s="657" t="s">
        <v>1505</v>
      </c>
      <c r="B424" s="658" t="s">
        <v>1506</v>
      </c>
      <c r="C424" s="143" t="s">
        <v>361</v>
      </c>
      <c r="D424" s="144" t="s">
        <v>1081</v>
      </c>
      <c r="E424" s="47"/>
      <c r="F424" s="48"/>
      <c r="G424" s="47"/>
      <c r="H424" s="48"/>
    </row>
    <row r="425" spans="1:8">
      <c r="A425" s="655" t="s">
        <v>250</v>
      </c>
      <c r="B425" s="656" t="s">
        <v>1507</v>
      </c>
      <c r="C425" s="145">
        <v>1687</v>
      </c>
      <c r="D425" s="146" t="s">
        <v>361</v>
      </c>
      <c r="E425" s="47"/>
      <c r="F425" s="48"/>
      <c r="G425" s="47"/>
      <c r="H425" s="48"/>
    </row>
    <row r="426" spans="1:8">
      <c r="A426" s="657" t="s">
        <v>279</v>
      </c>
      <c r="B426" s="658" t="s">
        <v>431</v>
      </c>
      <c r="C426" s="143">
        <v>1182</v>
      </c>
      <c r="D426" s="144" t="s">
        <v>361</v>
      </c>
      <c r="E426" s="47"/>
      <c r="F426" s="48"/>
      <c r="G426" s="47"/>
      <c r="H426" s="48"/>
    </row>
    <row r="427" spans="1:8">
      <c r="A427" s="655" t="s">
        <v>279</v>
      </c>
      <c r="B427" s="656" t="s">
        <v>1508</v>
      </c>
      <c r="C427" s="145">
        <v>1182</v>
      </c>
      <c r="D427" s="146" t="s">
        <v>361</v>
      </c>
      <c r="E427" s="47"/>
      <c r="F427" s="48"/>
      <c r="G427" s="47"/>
      <c r="H427" s="48"/>
    </row>
    <row r="428" spans="1:8">
      <c r="A428" s="657" t="s">
        <v>295</v>
      </c>
      <c r="B428" s="658" t="s">
        <v>430</v>
      </c>
      <c r="C428" s="143">
        <v>1506</v>
      </c>
      <c r="D428" s="144" t="s">
        <v>361</v>
      </c>
      <c r="E428" s="47"/>
      <c r="F428" s="48"/>
      <c r="G428" s="47"/>
      <c r="H428" s="48"/>
    </row>
    <row r="429" spans="1:8">
      <c r="A429" s="655" t="s">
        <v>1509</v>
      </c>
      <c r="B429" s="656" t="s">
        <v>1510</v>
      </c>
      <c r="C429" s="145">
        <v>1942</v>
      </c>
      <c r="D429" s="146" t="s">
        <v>361</v>
      </c>
      <c r="E429" s="47"/>
      <c r="F429" s="48"/>
      <c r="G429" s="47"/>
      <c r="H429" s="48"/>
    </row>
    <row r="430" spans="1:8">
      <c r="A430" s="657" t="s">
        <v>1511</v>
      </c>
      <c r="B430" s="658" t="s">
        <v>1512</v>
      </c>
      <c r="C430" s="143">
        <v>1066</v>
      </c>
      <c r="D430" s="144" t="s">
        <v>361</v>
      </c>
      <c r="E430" s="47"/>
      <c r="F430" s="48"/>
      <c r="G430" s="47"/>
      <c r="H430" s="48"/>
    </row>
    <row r="431" spans="1:8">
      <c r="A431" s="655" t="s">
        <v>1513</v>
      </c>
      <c r="B431" s="656" t="s">
        <v>1514</v>
      </c>
      <c r="C431" s="145" t="s">
        <v>361</v>
      </c>
      <c r="D431" s="146" t="s">
        <v>1081</v>
      </c>
      <c r="E431" s="47"/>
      <c r="F431" s="48"/>
      <c r="G431" s="47"/>
      <c r="H431" s="48"/>
    </row>
    <row r="432" spans="1:8">
      <c r="A432" s="657" t="s">
        <v>295</v>
      </c>
      <c r="B432" s="658" t="s">
        <v>1515</v>
      </c>
      <c r="C432" s="143">
        <v>1487</v>
      </c>
      <c r="D432" s="144" t="s">
        <v>361</v>
      </c>
      <c r="E432" s="47"/>
      <c r="F432" s="48"/>
      <c r="G432" s="47"/>
      <c r="H432" s="48"/>
    </row>
    <row r="433" spans="1:8">
      <c r="A433" s="655" t="s">
        <v>1516</v>
      </c>
      <c r="B433" s="656" t="s">
        <v>1517</v>
      </c>
      <c r="C433" s="145">
        <v>1567</v>
      </c>
      <c r="D433" s="146" t="s">
        <v>361</v>
      </c>
      <c r="E433" s="47"/>
      <c r="F433" s="48"/>
      <c r="G433" s="47"/>
      <c r="H433" s="48"/>
    </row>
    <row r="434" spans="1:8">
      <c r="A434" s="657" t="s">
        <v>1518</v>
      </c>
      <c r="B434" s="658" t="s">
        <v>1519</v>
      </c>
      <c r="C434" s="143">
        <v>1204</v>
      </c>
      <c r="D434" s="144" t="s">
        <v>361</v>
      </c>
      <c r="E434" s="47"/>
      <c r="F434" s="48"/>
      <c r="G434" s="47"/>
      <c r="H434" s="48"/>
    </row>
    <row r="435" spans="1:8">
      <c r="A435" s="655" t="s">
        <v>304</v>
      </c>
      <c r="B435" s="656" t="s">
        <v>429</v>
      </c>
      <c r="C435" s="145">
        <v>2025</v>
      </c>
      <c r="D435" s="146" t="s">
        <v>361</v>
      </c>
      <c r="E435" s="47"/>
      <c r="F435" s="48"/>
      <c r="G435" s="47"/>
      <c r="H435" s="48"/>
    </row>
    <row r="436" spans="1:8">
      <c r="A436" s="657" t="s">
        <v>1520</v>
      </c>
      <c r="B436" s="658" t="s">
        <v>1521</v>
      </c>
      <c r="C436" s="143" t="s">
        <v>361</v>
      </c>
      <c r="D436" s="144" t="s">
        <v>1081</v>
      </c>
      <c r="E436" s="47"/>
      <c r="F436" s="48"/>
      <c r="G436" s="47"/>
      <c r="H436" s="48"/>
    </row>
    <row r="437" spans="1:8">
      <c r="A437" s="655" t="s">
        <v>1522</v>
      </c>
      <c r="B437" s="656" t="s">
        <v>1523</v>
      </c>
      <c r="C437" s="145" t="s">
        <v>361</v>
      </c>
      <c r="D437" s="146" t="s">
        <v>1081</v>
      </c>
      <c r="E437" s="47"/>
      <c r="F437" s="48"/>
      <c r="G437" s="47"/>
      <c r="H437" s="48"/>
    </row>
    <row r="438" spans="1:8">
      <c r="A438" s="657" t="s">
        <v>1524</v>
      </c>
      <c r="B438" s="658" t="s">
        <v>1525</v>
      </c>
      <c r="C438" s="143" t="s">
        <v>361</v>
      </c>
      <c r="D438" s="144" t="s">
        <v>1081</v>
      </c>
      <c r="E438" s="47"/>
      <c r="F438" s="48"/>
      <c r="G438" s="47"/>
      <c r="H438" s="48"/>
    </row>
    <row r="439" spans="1:8">
      <c r="A439" s="655" t="s">
        <v>1526</v>
      </c>
      <c r="B439" s="656" t="s">
        <v>1527</v>
      </c>
      <c r="C439" s="145">
        <v>2285</v>
      </c>
      <c r="D439" s="146" t="s">
        <v>361</v>
      </c>
      <c r="E439" s="47"/>
      <c r="F439" s="48"/>
      <c r="G439" s="47"/>
      <c r="H439" s="48"/>
    </row>
    <row r="440" spans="1:8">
      <c r="A440" s="657" t="s">
        <v>1528</v>
      </c>
      <c r="B440" s="658" t="s">
        <v>1529</v>
      </c>
      <c r="C440" s="143">
        <v>1565</v>
      </c>
      <c r="D440" s="144" t="s">
        <v>361</v>
      </c>
      <c r="E440" s="47"/>
      <c r="F440" s="48"/>
      <c r="G440" s="47"/>
      <c r="H440" s="48"/>
    </row>
    <row r="441" spans="1:8">
      <c r="A441" s="655" t="s">
        <v>1530</v>
      </c>
      <c r="B441" s="656" t="s">
        <v>1531</v>
      </c>
      <c r="C441" s="145">
        <v>1883</v>
      </c>
      <c r="D441" s="146" t="s">
        <v>361</v>
      </c>
      <c r="E441" s="47"/>
      <c r="F441" s="48"/>
      <c r="G441" s="47"/>
      <c r="H441" s="48"/>
    </row>
    <row r="442" spans="1:8">
      <c r="A442" s="657" t="s">
        <v>326</v>
      </c>
      <c r="B442" s="658" t="s">
        <v>428</v>
      </c>
      <c r="C442" s="143">
        <v>1597</v>
      </c>
      <c r="D442" s="144" t="s">
        <v>361</v>
      </c>
      <c r="E442" s="47"/>
      <c r="F442" s="48"/>
      <c r="G442" s="47"/>
      <c r="H442" s="48"/>
    </row>
    <row r="443" spans="1:8">
      <c r="A443" s="655" t="s">
        <v>1532</v>
      </c>
      <c r="B443" s="656" t="s">
        <v>1533</v>
      </c>
      <c r="C443" s="145" t="s">
        <v>361</v>
      </c>
      <c r="D443" s="146" t="s">
        <v>1081</v>
      </c>
      <c r="E443" s="47"/>
      <c r="F443" s="48"/>
      <c r="G443" s="47"/>
      <c r="H443" s="48"/>
    </row>
    <row r="444" spans="1:8">
      <c r="A444" s="657" t="s">
        <v>1534</v>
      </c>
      <c r="B444" s="658" t="s">
        <v>1535</v>
      </c>
      <c r="C444" s="143" t="s">
        <v>361</v>
      </c>
      <c r="D444" s="144" t="s">
        <v>1081</v>
      </c>
      <c r="E444" s="47"/>
      <c r="F444" s="48"/>
      <c r="G444" s="47"/>
      <c r="H444" s="48"/>
    </row>
    <row r="445" spans="1:8">
      <c r="A445" s="655" t="s">
        <v>1536</v>
      </c>
      <c r="B445" s="656" t="s">
        <v>1537</v>
      </c>
      <c r="C445" s="145" t="s">
        <v>361</v>
      </c>
      <c r="D445" s="146" t="s">
        <v>1081</v>
      </c>
      <c r="E445" s="47"/>
      <c r="F445" s="48"/>
      <c r="G445" s="47"/>
      <c r="H445" s="48"/>
    </row>
    <row r="446" spans="1:8">
      <c r="A446" s="657" t="s">
        <v>1538</v>
      </c>
      <c r="B446" s="658" t="s">
        <v>1539</v>
      </c>
      <c r="C446" s="143" t="s">
        <v>361</v>
      </c>
      <c r="D446" s="144" t="s">
        <v>1081</v>
      </c>
      <c r="E446" s="47"/>
      <c r="F446" s="48"/>
      <c r="G446" s="47"/>
      <c r="H446" s="48"/>
    </row>
    <row r="447" spans="1:8">
      <c r="A447" s="655" t="s">
        <v>341</v>
      </c>
      <c r="B447" s="656" t="s">
        <v>427</v>
      </c>
      <c r="C447" s="145">
        <v>2095</v>
      </c>
      <c r="D447" s="146" t="s">
        <v>361</v>
      </c>
      <c r="E447" s="47"/>
      <c r="F447" s="48"/>
      <c r="G447" s="47"/>
      <c r="H447" s="48"/>
    </row>
    <row r="448" spans="1:8">
      <c r="A448" s="657" t="s">
        <v>1543</v>
      </c>
      <c r="B448" s="658" t="s">
        <v>1544</v>
      </c>
      <c r="C448" s="143">
        <v>1938</v>
      </c>
      <c r="D448" s="144" t="s">
        <v>361</v>
      </c>
      <c r="E448" s="47"/>
      <c r="F448" s="48"/>
      <c r="G448" s="47"/>
      <c r="H448" s="48"/>
    </row>
    <row r="449" spans="1:8">
      <c r="A449" s="655" t="s">
        <v>1540</v>
      </c>
      <c r="B449" s="656" t="s">
        <v>1541</v>
      </c>
      <c r="C449" s="145">
        <v>3061</v>
      </c>
      <c r="D449" s="146" t="s">
        <v>361</v>
      </c>
      <c r="E449" s="47"/>
      <c r="F449" s="48"/>
      <c r="G449" s="47"/>
      <c r="H449" s="48"/>
    </row>
    <row r="450" spans="1:8">
      <c r="A450" s="657" t="s">
        <v>341</v>
      </c>
      <c r="B450" s="658" t="s">
        <v>1542</v>
      </c>
      <c r="C450" s="143">
        <v>1531</v>
      </c>
      <c r="D450" s="144" t="s">
        <v>361</v>
      </c>
      <c r="E450" s="47"/>
      <c r="F450" s="48"/>
      <c r="G450" s="47"/>
      <c r="H450" s="48"/>
    </row>
    <row r="451" spans="1:8">
      <c r="A451" s="655" t="s">
        <v>64</v>
      </c>
      <c r="B451" s="656" t="s">
        <v>426</v>
      </c>
      <c r="C451" s="145">
        <v>937</v>
      </c>
      <c r="D451" s="146" t="s">
        <v>361</v>
      </c>
      <c r="E451" s="47"/>
      <c r="F451" s="48"/>
      <c r="G451" s="47"/>
      <c r="H451" s="48"/>
    </row>
    <row r="452" spans="1:8">
      <c r="A452" s="657" t="s">
        <v>64</v>
      </c>
      <c r="B452" s="658" t="s">
        <v>425</v>
      </c>
      <c r="C452" s="143">
        <v>937</v>
      </c>
      <c r="D452" s="144" t="s">
        <v>361</v>
      </c>
      <c r="E452" s="47"/>
      <c r="F452" s="48"/>
      <c r="G452" s="47"/>
      <c r="H452" s="48"/>
    </row>
    <row r="453" spans="1:8">
      <c r="A453" s="655" t="s">
        <v>64</v>
      </c>
      <c r="B453" s="656" t="s">
        <v>424</v>
      </c>
      <c r="C453" s="145">
        <v>937</v>
      </c>
      <c r="D453" s="146" t="s">
        <v>361</v>
      </c>
      <c r="E453" s="47"/>
      <c r="F453" s="48"/>
      <c r="G453" s="47"/>
      <c r="H453" s="48"/>
    </row>
    <row r="454" spans="1:8">
      <c r="A454" s="657" t="s">
        <v>99</v>
      </c>
      <c r="B454" s="658" t="s">
        <v>404</v>
      </c>
      <c r="C454" s="143">
        <v>1494</v>
      </c>
      <c r="D454" s="144" t="s">
        <v>361</v>
      </c>
      <c r="E454" s="47"/>
      <c r="F454" s="48"/>
      <c r="G454" s="47"/>
      <c r="H454" s="48"/>
    </row>
    <row r="455" spans="1:8">
      <c r="A455" s="655" t="s">
        <v>99</v>
      </c>
      <c r="B455" s="656" t="s">
        <v>403</v>
      </c>
      <c r="C455" s="145">
        <v>1494</v>
      </c>
      <c r="D455" s="146" t="s">
        <v>361</v>
      </c>
      <c r="E455" s="47"/>
      <c r="F455" s="48"/>
      <c r="G455" s="47"/>
      <c r="H455" s="48"/>
    </row>
    <row r="456" spans="1:8">
      <c r="A456" s="657" t="s">
        <v>99</v>
      </c>
      <c r="B456" s="658" t="s">
        <v>402</v>
      </c>
      <c r="C456" s="143">
        <v>1494</v>
      </c>
      <c r="D456" s="144" t="s">
        <v>361</v>
      </c>
      <c r="E456" s="43"/>
      <c r="F456" s="43"/>
      <c r="G456" s="43"/>
      <c r="H456" s="43"/>
    </row>
    <row r="457" spans="1:8">
      <c r="A457" s="147" t="s">
        <v>1773</v>
      </c>
      <c r="B457" s="142"/>
      <c r="C457" s="142"/>
      <c r="D457" s="142"/>
      <c r="E457" s="50"/>
      <c r="F457" s="50"/>
      <c r="G457" s="50"/>
      <c r="H457" s="50"/>
    </row>
    <row r="458" spans="1:8">
      <c r="A458" s="51"/>
      <c r="B458" s="43"/>
      <c r="C458" s="43"/>
      <c r="D458" s="43"/>
      <c r="E458" s="43"/>
      <c r="F458" s="43"/>
      <c r="G458" s="43"/>
      <c r="H458" s="43"/>
    </row>
    <row r="459" spans="1:8">
      <c r="A459" s="148" t="s">
        <v>389</v>
      </c>
      <c r="B459" s="142"/>
      <c r="C459" s="142"/>
      <c r="D459" s="142"/>
      <c r="E459" s="43"/>
      <c r="F459" s="43"/>
      <c r="G459" s="43"/>
      <c r="H459" s="43"/>
    </row>
    <row r="460" spans="1:8">
      <c r="A460" s="148" t="s">
        <v>1774</v>
      </c>
      <c r="B460" s="142"/>
      <c r="C460" s="142"/>
      <c r="D460" s="142"/>
      <c r="E460" s="43"/>
      <c r="F460" s="43"/>
      <c r="G460" s="43"/>
      <c r="H460" s="43"/>
    </row>
    <row r="461" spans="1:8">
      <c r="A461" s="148" t="s">
        <v>1775</v>
      </c>
      <c r="B461" s="142"/>
      <c r="C461" s="142"/>
      <c r="D461" s="142"/>
      <c r="E461" s="50"/>
      <c r="F461" s="50"/>
      <c r="G461" s="50"/>
      <c r="H461" s="50"/>
    </row>
    <row r="462" spans="1:8">
      <c r="A462" s="51"/>
      <c r="B462" s="43"/>
      <c r="C462" s="43"/>
      <c r="D462" s="43"/>
      <c r="E462" s="43"/>
      <c r="F462" s="43"/>
      <c r="G462" s="43"/>
      <c r="H462" s="43"/>
    </row>
    <row r="463" spans="1:8">
      <c r="A463" s="148" t="s">
        <v>1776</v>
      </c>
      <c r="B463" s="142"/>
      <c r="C463" s="142"/>
      <c r="D463" s="142"/>
      <c r="E463" s="43"/>
      <c r="F463" s="43"/>
      <c r="G463" s="43"/>
      <c r="H463" s="43"/>
    </row>
    <row r="464" spans="1:8">
      <c r="A464" s="148" t="s">
        <v>1777</v>
      </c>
      <c r="B464" s="142"/>
      <c r="C464" s="142"/>
      <c r="D464" s="142"/>
      <c r="E464" s="50"/>
      <c r="F464" s="50"/>
      <c r="G464" s="50"/>
      <c r="H464" s="50"/>
    </row>
    <row r="465" spans="1:1">
      <c r="A465" s="42"/>
    </row>
    <row r="466" spans="1:1">
      <c r="A466" s="147" t="s">
        <v>1897</v>
      </c>
    </row>
    <row r="467" spans="1:1">
      <c r="A467" s="49"/>
    </row>
  </sheetData>
  <autoFilter ref="A11:D457">
    <filterColumn colId="0">
      <filters>
        <filter val="Alto Alentejo"/>
        <filter val="Alto Minho"/>
        <filter val="Alto Tâmega"/>
        <filter val="Gâmbia-Pontes-Alto da Guerra"/>
        <filter val="União das freguesias de Alto do Seixalinho, Santo André e Verderena"/>
        <filter val="União das freguesias de Atalaia e Alto Estanqueiro-Jardia"/>
      </filters>
    </filterColumn>
  </autoFilter>
  <mergeCells count="897">
    <mergeCell ref="A14"/>
    <mergeCell ref="B14"/>
    <mergeCell ref="A6:B11"/>
    <mergeCell ref="A456"/>
    <mergeCell ref="B456"/>
    <mergeCell ref="A453"/>
    <mergeCell ref="B453"/>
    <mergeCell ref="A454"/>
    <mergeCell ref="B454"/>
    <mergeCell ref="A455"/>
    <mergeCell ref="B455"/>
    <mergeCell ref="A450"/>
    <mergeCell ref="B450"/>
    <mergeCell ref="A444"/>
    <mergeCell ref="B444"/>
    <mergeCell ref="A445"/>
    <mergeCell ref="B445"/>
    <mergeCell ref="A446"/>
    <mergeCell ref="B446"/>
    <mergeCell ref="A21"/>
    <mergeCell ref="B21"/>
    <mergeCell ref="A22"/>
    <mergeCell ref="B22"/>
    <mergeCell ref="A451"/>
    <mergeCell ref="B451"/>
    <mergeCell ref="A452"/>
    <mergeCell ref="B452"/>
    <mergeCell ref="A447"/>
    <mergeCell ref="B447"/>
    <mergeCell ref="A448"/>
    <mergeCell ref="B448"/>
    <mergeCell ref="A449"/>
    <mergeCell ref="B449"/>
    <mergeCell ref="A441"/>
    <mergeCell ref="B441"/>
    <mergeCell ref="A442"/>
    <mergeCell ref="B442"/>
    <mergeCell ref="A443"/>
    <mergeCell ref="B443"/>
    <mergeCell ref="A438"/>
    <mergeCell ref="B438"/>
    <mergeCell ref="A439"/>
    <mergeCell ref="B439"/>
    <mergeCell ref="A440"/>
    <mergeCell ref="B440"/>
    <mergeCell ref="A435"/>
    <mergeCell ref="B435"/>
    <mergeCell ref="A436"/>
    <mergeCell ref="B436"/>
    <mergeCell ref="A437"/>
    <mergeCell ref="B437"/>
    <mergeCell ref="A432"/>
    <mergeCell ref="B432"/>
    <mergeCell ref="A433"/>
    <mergeCell ref="B433"/>
    <mergeCell ref="A434"/>
    <mergeCell ref="B434"/>
    <mergeCell ref="A429"/>
    <mergeCell ref="B429"/>
    <mergeCell ref="A430"/>
    <mergeCell ref="B430"/>
    <mergeCell ref="A431"/>
    <mergeCell ref="B431"/>
    <mergeCell ref="A426"/>
    <mergeCell ref="B426"/>
    <mergeCell ref="A427"/>
    <mergeCell ref="B427"/>
    <mergeCell ref="A428"/>
    <mergeCell ref="B428"/>
    <mergeCell ref="A423"/>
    <mergeCell ref="B423"/>
    <mergeCell ref="A424"/>
    <mergeCell ref="B424"/>
    <mergeCell ref="A425"/>
    <mergeCell ref="B425"/>
    <mergeCell ref="A420"/>
    <mergeCell ref="B420"/>
    <mergeCell ref="A421"/>
    <mergeCell ref="B421"/>
    <mergeCell ref="A422"/>
    <mergeCell ref="B422"/>
    <mergeCell ref="A417"/>
    <mergeCell ref="B417"/>
    <mergeCell ref="A418"/>
    <mergeCell ref="B418"/>
    <mergeCell ref="A419"/>
    <mergeCell ref="B419"/>
    <mergeCell ref="A414"/>
    <mergeCell ref="B414"/>
    <mergeCell ref="A415"/>
    <mergeCell ref="B415"/>
    <mergeCell ref="A416"/>
    <mergeCell ref="B416"/>
    <mergeCell ref="A411"/>
    <mergeCell ref="B411"/>
    <mergeCell ref="A412"/>
    <mergeCell ref="B412"/>
    <mergeCell ref="A413"/>
    <mergeCell ref="B413"/>
    <mergeCell ref="A408"/>
    <mergeCell ref="B408"/>
    <mergeCell ref="A409"/>
    <mergeCell ref="B409"/>
    <mergeCell ref="A410"/>
    <mergeCell ref="B410"/>
    <mergeCell ref="A405"/>
    <mergeCell ref="B405"/>
    <mergeCell ref="A406"/>
    <mergeCell ref="B406"/>
    <mergeCell ref="A407"/>
    <mergeCell ref="B407"/>
    <mergeCell ref="A402"/>
    <mergeCell ref="B402"/>
    <mergeCell ref="A403"/>
    <mergeCell ref="B403"/>
    <mergeCell ref="A404"/>
    <mergeCell ref="B404"/>
    <mergeCell ref="A399"/>
    <mergeCell ref="B399"/>
    <mergeCell ref="A400"/>
    <mergeCell ref="B400"/>
    <mergeCell ref="A401"/>
    <mergeCell ref="B401"/>
    <mergeCell ref="A396"/>
    <mergeCell ref="B396"/>
    <mergeCell ref="A397"/>
    <mergeCell ref="B397"/>
    <mergeCell ref="A398"/>
    <mergeCell ref="B398"/>
    <mergeCell ref="A393"/>
    <mergeCell ref="B393"/>
    <mergeCell ref="A394"/>
    <mergeCell ref="B394"/>
    <mergeCell ref="A395"/>
    <mergeCell ref="B395"/>
    <mergeCell ref="A390"/>
    <mergeCell ref="B390"/>
    <mergeCell ref="A391"/>
    <mergeCell ref="B391"/>
    <mergeCell ref="A392"/>
    <mergeCell ref="B392"/>
    <mergeCell ref="A387"/>
    <mergeCell ref="B387"/>
    <mergeCell ref="A388"/>
    <mergeCell ref="B388"/>
    <mergeCell ref="A389"/>
    <mergeCell ref="B389"/>
    <mergeCell ref="A384"/>
    <mergeCell ref="B384"/>
    <mergeCell ref="A385"/>
    <mergeCell ref="B385"/>
    <mergeCell ref="A386"/>
    <mergeCell ref="B386"/>
    <mergeCell ref="A381"/>
    <mergeCell ref="B381"/>
    <mergeCell ref="A382"/>
    <mergeCell ref="B382"/>
    <mergeCell ref="A383"/>
    <mergeCell ref="B383"/>
    <mergeCell ref="A378"/>
    <mergeCell ref="B378"/>
    <mergeCell ref="A379"/>
    <mergeCell ref="B379"/>
    <mergeCell ref="A380"/>
    <mergeCell ref="B380"/>
    <mergeCell ref="A375"/>
    <mergeCell ref="B375"/>
    <mergeCell ref="A376"/>
    <mergeCell ref="B376"/>
    <mergeCell ref="A377"/>
    <mergeCell ref="B377"/>
    <mergeCell ref="A372"/>
    <mergeCell ref="B372"/>
    <mergeCell ref="A373"/>
    <mergeCell ref="B373"/>
    <mergeCell ref="A374"/>
    <mergeCell ref="B374"/>
    <mergeCell ref="A369"/>
    <mergeCell ref="B369"/>
    <mergeCell ref="A370"/>
    <mergeCell ref="B370"/>
    <mergeCell ref="A371"/>
    <mergeCell ref="B371"/>
    <mergeCell ref="A366"/>
    <mergeCell ref="B366"/>
    <mergeCell ref="A367"/>
    <mergeCell ref="B367"/>
    <mergeCell ref="A368"/>
    <mergeCell ref="B368"/>
    <mergeCell ref="A363"/>
    <mergeCell ref="B363"/>
    <mergeCell ref="A364"/>
    <mergeCell ref="B364"/>
    <mergeCell ref="A365"/>
    <mergeCell ref="B365"/>
    <mergeCell ref="A360"/>
    <mergeCell ref="B360"/>
    <mergeCell ref="A361"/>
    <mergeCell ref="B361"/>
    <mergeCell ref="A362"/>
    <mergeCell ref="B362"/>
    <mergeCell ref="A357"/>
    <mergeCell ref="B357"/>
    <mergeCell ref="A358"/>
    <mergeCell ref="B358"/>
    <mergeCell ref="A359"/>
    <mergeCell ref="B359"/>
    <mergeCell ref="A354"/>
    <mergeCell ref="B354"/>
    <mergeCell ref="A355"/>
    <mergeCell ref="B355"/>
    <mergeCell ref="A356"/>
    <mergeCell ref="B356"/>
    <mergeCell ref="A351"/>
    <mergeCell ref="B351"/>
    <mergeCell ref="A352"/>
    <mergeCell ref="B352"/>
    <mergeCell ref="A353"/>
    <mergeCell ref="B353"/>
    <mergeCell ref="A348"/>
    <mergeCell ref="B348"/>
    <mergeCell ref="A349"/>
    <mergeCell ref="B349"/>
    <mergeCell ref="A350"/>
    <mergeCell ref="B350"/>
    <mergeCell ref="A345"/>
    <mergeCell ref="B345"/>
    <mergeCell ref="A346"/>
    <mergeCell ref="B346"/>
    <mergeCell ref="A347"/>
    <mergeCell ref="B347"/>
    <mergeCell ref="A342"/>
    <mergeCell ref="B342"/>
    <mergeCell ref="A343"/>
    <mergeCell ref="B343"/>
    <mergeCell ref="A344"/>
    <mergeCell ref="B344"/>
    <mergeCell ref="A339"/>
    <mergeCell ref="B339"/>
    <mergeCell ref="A340"/>
    <mergeCell ref="B340"/>
    <mergeCell ref="A341"/>
    <mergeCell ref="B341"/>
    <mergeCell ref="A336"/>
    <mergeCell ref="B336"/>
    <mergeCell ref="A337"/>
    <mergeCell ref="B337"/>
    <mergeCell ref="A338"/>
    <mergeCell ref="B338"/>
    <mergeCell ref="A333"/>
    <mergeCell ref="B333"/>
    <mergeCell ref="A334"/>
    <mergeCell ref="B334"/>
    <mergeCell ref="A335"/>
    <mergeCell ref="B335"/>
    <mergeCell ref="A330"/>
    <mergeCell ref="B330"/>
    <mergeCell ref="A331"/>
    <mergeCell ref="B331"/>
    <mergeCell ref="A332"/>
    <mergeCell ref="B332"/>
    <mergeCell ref="A327"/>
    <mergeCell ref="B327"/>
    <mergeCell ref="A328"/>
    <mergeCell ref="B328"/>
    <mergeCell ref="A329"/>
    <mergeCell ref="B329"/>
    <mergeCell ref="A324"/>
    <mergeCell ref="B324"/>
    <mergeCell ref="A325"/>
    <mergeCell ref="B325"/>
    <mergeCell ref="A326"/>
    <mergeCell ref="B326"/>
    <mergeCell ref="A321"/>
    <mergeCell ref="B321"/>
    <mergeCell ref="A322"/>
    <mergeCell ref="B322"/>
    <mergeCell ref="A323"/>
    <mergeCell ref="B323"/>
    <mergeCell ref="A318"/>
    <mergeCell ref="B318"/>
    <mergeCell ref="A319"/>
    <mergeCell ref="B319"/>
    <mergeCell ref="A320"/>
    <mergeCell ref="B320"/>
    <mergeCell ref="A315"/>
    <mergeCell ref="B315"/>
    <mergeCell ref="A316"/>
    <mergeCell ref="B316"/>
    <mergeCell ref="A317"/>
    <mergeCell ref="B317"/>
    <mergeCell ref="A312"/>
    <mergeCell ref="B312"/>
    <mergeCell ref="A313"/>
    <mergeCell ref="B313"/>
    <mergeCell ref="A314"/>
    <mergeCell ref="B314"/>
    <mergeCell ref="A309"/>
    <mergeCell ref="B309"/>
    <mergeCell ref="A310"/>
    <mergeCell ref="B310"/>
    <mergeCell ref="A311"/>
    <mergeCell ref="B311"/>
    <mergeCell ref="A306"/>
    <mergeCell ref="B306"/>
    <mergeCell ref="A307"/>
    <mergeCell ref="B307"/>
    <mergeCell ref="A308"/>
    <mergeCell ref="B308"/>
    <mergeCell ref="A303"/>
    <mergeCell ref="B303"/>
    <mergeCell ref="A304"/>
    <mergeCell ref="B304"/>
    <mergeCell ref="A305"/>
    <mergeCell ref="B305"/>
    <mergeCell ref="A300"/>
    <mergeCell ref="B300"/>
    <mergeCell ref="A301"/>
    <mergeCell ref="B301"/>
    <mergeCell ref="A302"/>
    <mergeCell ref="B302"/>
    <mergeCell ref="A297"/>
    <mergeCell ref="B297"/>
    <mergeCell ref="A298"/>
    <mergeCell ref="B298"/>
    <mergeCell ref="A299"/>
    <mergeCell ref="B299"/>
    <mergeCell ref="A294"/>
    <mergeCell ref="B294"/>
    <mergeCell ref="A295"/>
    <mergeCell ref="B295"/>
    <mergeCell ref="A296"/>
    <mergeCell ref="B296"/>
    <mergeCell ref="A291"/>
    <mergeCell ref="B291"/>
    <mergeCell ref="A292"/>
    <mergeCell ref="B292"/>
    <mergeCell ref="A293"/>
    <mergeCell ref="B293"/>
    <mergeCell ref="A288"/>
    <mergeCell ref="B288"/>
    <mergeCell ref="A289"/>
    <mergeCell ref="B289"/>
    <mergeCell ref="A290"/>
    <mergeCell ref="B290"/>
    <mergeCell ref="A285"/>
    <mergeCell ref="B285"/>
    <mergeCell ref="A286"/>
    <mergeCell ref="B286"/>
    <mergeCell ref="A287"/>
    <mergeCell ref="B287"/>
    <mergeCell ref="A282"/>
    <mergeCell ref="B282"/>
    <mergeCell ref="A283"/>
    <mergeCell ref="B283"/>
    <mergeCell ref="A284"/>
    <mergeCell ref="B284"/>
    <mergeCell ref="A279"/>
    <mergeCell ref="B279"/>
    <mergeCell ref="A280"/>
    <mergeCell ref="B280"/>
    <mergeCell ref="A281"/>
    <mergeCell ref="B281"/>
    <mergeCell ref="A276"/>
    <mergeCell ref="B276"/>
    <mergeCell ref="A277"/>
    <mergeCell ref="B277"/>
    <mergeCell ref="A278"/>
    <mergeCell ref="B278"/>
    <mergeCell ref="A273"/>
    <mergeCell ref="B273"/>
    <mergeCell ref="A274"/>
    <mergeCell ref="B274"/>
    <mergeCell ref="A275"/>
    <mergeCell ref="B275"/>
    <mergeCell ref="A270"/>
    <mergeCell ref="B270"/>
    <mergeCell ref="A271"/>
    <mergeCell ref="B271"/>
    <mergeCell ref="A272"/>
    <mergeCell ref="B272"/>
    <mergeCell ref="A267"/>
    <mergeCell ref="B267"/>
    <mergeCell ref="A268"/>
    <mergeCell ref="B268"/>
    <mergeCell ref="A269"/>
    <mergeCell ref="B269"/>
    <mergeCell ref="A264"/>
    <mergeCell ref="B264"/>
    <mergeCell ref="A265"/>
    <mergeCell ref="B265"/>
    <mergeCell ref="A266"/>
    <mergeCell ref="B266"/>
    <mergeCell ref="A261"/>
    <mergeCell ref="B261"/>
    <mergeCell ref="A262"/>
    <mergeCell ref="B262"/>
    <mergeCell ref="A263"/>
    <mergeCell ref="B263"/>
    <mergeCell ref="A258"/>
    <mergeCell ref="B258"/>
    <mergeCell ref="A259"/>
    <mergeCell ref="B259"/>
    <mergeCell ref="A260"/>
    <mergeCell ref="B260"/>
    <mergeCell ref="A255"/>
    <mergeCell ref="B255"/>
    <mergeCell ref="A256"/>
    <mergeCell ref="B256"/>
    <mergeCell ref="A257"/>
    <mergeCell ref="B257"/>
    <mergeCell ref="A252"/>
    <mergeCell ref="B252"/>
    <mergeCell ref="A253"/>
    <mergeCell ref="B253"/>
    <mergeCell ref="A254"/>
    <mergeCell ref="B254"/>
    <mergeCell ref="A249"/>
    <mergeCell ref="B249"/>
    <mergeCell ref="A250"/>
    <mergeCell ref="B250"/>
    <mergeCell ref="A251"/>
    <mergeCell ref="B251"/>
    <mergeCell ref="A246"/>
    <mergeCell ref="B246"/>
    <mergeCell ref="A247"/>
    <mergeCell ref="B247"/>
    <mergeCell ref="A248"/>
    <mergeCell ref="B248"/>
    <mergeCell ref="A243"/>
    <mergeCell ref="B243"/>
    <mergeCell ref="A244"/>
    <mergeCell ref="B244"/>
    <mergeCell ref="A245"/>
    <mergeCell ref="B245"/>
    <mergeCell ref="A240"/>
    <mergeCell ref="B240"/>
    <mergeCell ref="A241"/>
    <mergeCell ref="B241"/>
    <mergeCell ref="A242"/>
    <mergeCell ref="B242"/>
    <mergeCell ref="A237"/>
    <mergeCell ref="B237"/>
    <mergeCell ref="A238"/>
    <mergeCell ref="B238"/>
    <mergeCell ref="A239"/>
    <mergeCell ref="B239"/>
    <mergeCell ref="A234"/>
    <mergeCell ref="B234"/>
    <mergeCell ref="A235"/>
    <mergeCell ref="B235"/>
    <mergeCell ref="A236"/>
    <mergeCell ref="B236"/>
    <mergeCell ref="A231"/>
    <mergeCell ref="B231"/>
    <mergeCell ref="A232"/>
    <mergeCell ref="B232"/>
    <mergeCell ref="A233"/>
    <mergeCell ref="B233"/>
    <mergeCell ref="A228"/>
    <mergeCell ref="B228"/>
    <mergeCell ref="A229"/>
    <mergeCell ref="B229"/>
    <mergeCell ref="A230"/>
    <mergeCell ref="B230"/>
    <mergeCell ref="A225"/>
    <mergeCell ref="B225"/>
    <mergeCell ref="A226"/>
    <mergeCell ref="B226"/>
    <mergeCell ref="A227"/>
    <mergeCell ref="B227"/>
    <mergeCell ref="A222"/>
    <mergeCell ref="B222"/>
    <mergeCell ref="A223"/>
    <mergeCell ref="B223"/>
    <mergeCell ref="A224"/>
    <mergeCell ref="B224"/>
    <mergeCell ref="A219"/>
    <mergeCell ref="B219"/>
    <mergeCell ref="A220"/>
    <mergeCell ref="B220"/>
    <mergeCell ref="A221"/>
    <mergeCell ref="B221"/>
    <mergeCell ref="A216"/>
    <mergeCell ref="B216"/>
    <mergeCell ref="A217"/>
    <mergeCell ref="B217"/>
    <mergeCell ref="A218"/>
    <mergeCell ref="B218"/>
    <mergeCell ref="A213"/>
    <mergeCell ref="B213"/>
    <mergeCell ref="A214"/>
    <mergeCell ref="B214"/>
    <mergeCell ref="A215"/>
    <mergeCell ref="B215"/>
    <mergeCell ref="A210"/>
    <mergeCell ref="B210"/>
    <mergeCell ref="A211"/>
    <mergeCell ref="B211"/>
    <mergeCell ref="A212"/>
    <mergeCell ref="B212"/>
    <mergeCell ref="A207"/>
    <mergeCell ref="B207"/>
    <mergeCell ref="A208"/>
    <mergeCell ref="B208"/>
    <mergeCell ref="A209"/>
    <mergeCell ref="B209"/>
    <mergeCell ref="A204"/>
    <mergeCell ref="B204"/>
    <mergeCell ref="A205"/>
    <mergeCell ref="B205"/>
    <mergeCell ref="A206"/>
    <mergeCell ref="B206"/>
    <mergeCell ref="A201"/>
    <mergeCell ref="B201"/>
    <mergeCell ref="A202"/>
    <mergeCell ref="B202"/>
    <mergeCell ref="A203"/>
    <mergeCell ref="B203"/>
    <mergeCell ref="A198"/>
    <mergeCell ref="B198"/>
    <mergeCell ref="A199"/>
    <mergeCell ref="B199"/>
    <mergeCell ref="A200"/>
    <mergeCell ref="B200"/>
    <mergeCell ref="A195"/>
    <mergeCell ref="B195"/>
    <mergeCell ref="A196"/>
    <mergeCell ref="B196"/>
    <mergeCell ref="A197"/>
    <mergeCell ref="B197"/>
    <mergeCell ref="A192"/>
    <mergeCell ref="B192"/>
    <mergeCell ref="A193"/>
    <mergeCell ref="B193"/>
    <mergeCell ref="A194"/>
    <mergeCell ref="B194"/>
    <mergeCell ref="A189"/>
    <mergeCell ref="B189"/>
    <mergeCell ref="A190"/>
    <mergeCell ref="B190"/>
    <mergeCell ref="A191"/>
    <mergeCell ref="B191"/>
    <mergeCell ref="A186"/>
    <mergeCell ref="B186"/>
    <mergeCell ref="A187"/>
    <mergeCell ref="B187"/>
    <mergeCell ref="A188"/>
    <mergeCell ref="B188"/>
    <mergeCell ref="A183"/>
    <mergeCell ref="B183"/>
    <mergeCell ref="A184"/>
    <mergeCell ref="B184"/>
    <mergeCell ref="A185"/>
    <mergeCell ref="B185"/>
    <mergeCell ref="A180"/>
    <mergeCell ref="B180"/>
    <mergeCell ref="A181"/>
    <mergeCell ref="B181"/>
    <mergeCell ref="A182"/>
    <mergeCell ref="B182"/>
    <mergeCell ref="A177"/>
    <mergeCell ref="B177"/>
    <mergeCell ref="A178"/>
    <mergeCell ref="B178"/>
    <mergeCell ref="A179"/>
    <mergeCell ref="B179"/>
    <mergeCell ref="A174"/>
    <mergeCell ref="B174"/>
    <mergeCell ref="A175"/>
    <mergeCell ref="B175"/>
    <mergeCell ref="A176"/>
    <mergeCell ref="B176"/>
    <mergeCell ref="A171"/>
    <mergeCell ref="B171"/>
    <mergeCell ref="A172"/>
    <mergeCell ref="B172"/>
    <mergeCell ref="A173"/>
    <mergeCell ref="B173"/>
    <mergeCell ref="A168"/>
    <mergeCell ref="B168"/>
    <mergeCell ref="A169"/>
    <mergeCell ref="B169"/>
    <mergeCell ref="A170"/>
    <mergeCell ref="B170"/>
    <mergeCell ref="A165"/>
    <mergeCell ref="B165"/>
    <mergeCell ref="A166"/>
    <mergeCell ref="B166"/>
    <mergeCell ref="A167"/>
    <mergeCell ref="B167"/>
    <mergeCell ref="A162"/>
    <mergeCell ref="B162"/>
    <mergeCell ref="A163"/>
    <mergeCell ref="B163"/>
    <mergeCell ref="A164"/>
    <mergeCell ref="B164"/>
    <mergeCell ref="A159"/>
    <mergeCell ref="B159"/>
    <mergeCell ref="A160"/>
    <mergeCell ref="B160"/>
    <mergeCell ref="A161"/>
    <mergeCell ref="B161"/>
    <mergeCell ref="A156"/>
    <mergeCell ref="B156"/>
    <mergeCell ref="A157"/>
    <mergeCell ref="B157"/>
    <mergeCell ref="A158"/>
    <mergeCell ref="B158"/>
    <mergeCell ref="A153"/>
    <mergeCell ref="B153"/>
    <mergeCell ref="A154"/>
    <mergeCell ref="B154"/>
    <mergeCell ref="A155"/>
    <mergeCell ref="B155"/>
    <mergeCell ref="A150"/>
    <mergeCell ref="B150"/>
    <mergeCell ref="A151"/>
    <mergeCell ref="B151"/>
    <mergeCell ref="A152"/>
    <mergeCell ref="B152"/>
    <mergeCell ref="A147"/>
    <mergeCell ref="B147"/>
    <mergeCell ref="A148"/>
    <mergeCell ref="B148"/>
    <mergeCell ref="A149"/>
    <mergeCell ref="B149"/>
    <mergeCell ref="A144"/>
    <mergeCell ref="B144"/>
    <mergeCell ref="A145"/>
    <mergeCell ref="B145"/>
    <mergeCell ref="A146"/>
    <mergeCell ref="B146"/>
    <mergeCell ref="A141"/>
    <mergeCell ref="B141"/>
    <mergeCell ref="A142"/>
    <mergeCell ref="B142"/>
    <mergeCell ref="A143"/>
    <mergeCell ref="B143"/>
    <mergeCell ref="A138"/>
    <mergeCell ref="B138"/>
    <mergeCell ref="A139"/>
    <mergeCell ref="B139"/>
    <mergeCell ref="A140"/>
    <mergeCell ref="B140"/>
    <mergeCell ref="A135"/>
    <mergeCell ref="B135"/>
    <mergeCell ref="A136"/>
    <mergeCell ref="B136"/>
    <mergeCell ref="A137"/>
    <mergeCell ref="B137"/>
    <mergeCell ref="A132"/>
    <mergeCell ref="B132"/>
    <mergeCell ref="A133"/>
    <mergeCell ref="B133"/>
    <mergeCell ref="A134"/>
    <mergeCell ref="B134"/>
    <mergeCell ref="A129"/>
    <mergeCell ref="B129"/>
    <mergeCell ref="A130"/>
    <mergeCell ref="B130"/>
    <mergeCell ref="A131"/>
    <mergeCell ref="B131"/>
    <mergeCell ref="A126"/>
    <mergeCell ref="B126"/>
    <mergeCell ref="A127"/>
    <mergeCell ref="B127"/>
    <mergeCell ref="A128"/>
    <mergeCell ref="B128"/>
    <mergeCell ref="A123"/>
    <mergeCell ref="B123"/>
    <mergeCell ref="A124"/>
    <mergeCell ref="B124"/>
    <mergeCell ref="A125"/>
    <mergeCell ref="B125"/>
    <mergeCell ref="A120"/>
    <mergeCell ref="B120"/>
    <mergeCell ref="A121"/>
    <mergeCell ref="B121"/>
    <mergeCell ref="A122"/>
    <mergeCell ref="B122"/>
    <mergeCell ref="A117"/>
    <mergeCell ref="B117"/>
    <mergeCell ref="A118"/>
    <mergeCell ref="B118"/>
    <mergeCell ref="A119"/>
    <mergeCell ref="B119"/>
    <mergeCell ref="A114"/>
    <mergeCell ref="B114"/>
    <mergeCell ref="A115"/>
    <mergeCell ref="B115"/>
    <mergeCell ref="A116"/>
    <mergeCell ref="B116"/>
    <mergeCell ref="A111"/>
    <mergeCell ref="B111"/>
    <mergeCell ref="A112"/>
    <mergeCell ref="B112"/>
    <mergeCell ref="A113"/>
    <mergeCell ref="B113"/>
    <mergeCell ref="A108"/>
    <mergeCell ref="B108"/>
    <mergeCell ref="A109"/>
    <mergeCell ref="B109"/>
    <mergeCell ref="A110"/>
    <mergeCell ref="B110"/>
    <mergeCell ref="A105"/>
    <mergeCell ref="B105"/>
    <mergeCell ref="A106"/>
    <mergeCell ref="B106"/>
    <mergeCell ref="A107"/>
    <mergeCell ref="B107"/>
    <mergeCell ref="A102"/>
    <mergeCell ref="B102"/>
    <mergeCell ref="A103"/>
    <mergeCell ref="B103"/>
    <mergeCell ref="A104"/>
    <mergeCell ref="B104"/>
    <mergeCell ref="A99"/>
    <mergeCell ref="B99"/>
    <mergeCell ref="A100"/>
    <mergeCell ref="B100"/>
    <mergeCell ref="A101"/>
    <mergeCell ref="B101"/>
    <mergeCell ref="A96"/>
    <mergeCell ref="B96"/>
    <mergeCell ref="A97"/>
    <mergeCell ref="B97"/>
    <mergeCell ref="A98"/>
    <mergeCell ref="B98"/>
    <mergeCell ref="A93"/>
    <mergeCell ref="B93"/>
    <mergeCell ref="A94"/>
    <mergeCell ref="B94"/>
    <mergeCell ref="A95"/>
    <mergeCell ref="B95"/>
    <mergeCell ref="A90"/>
    <mergeCell ref="B90"/>
    <mergeCell ref="A91"/>
    <mergeCell ref="B91"/>
    <mergeCell ref="A92"/>
    <mergeCell ref="B92"/>
    <mergeCell ref="A87"/>
    <mergeCell ref="B87"/>
    <mergeCell ref="A88"/>
    <mergeCell ref="B88"/>
    <mergeCell ref="A89"/>
    <mergeCell ref="B89"/>
    <mergeCell ref="A84"/>
    <mergeCell ref="B84"/>
    <mergeCell ref="A85"/>
    <mergeCell ref="B85"/>
    <mergeCell ref="A86"/>
    <mergeCell ref="B86"/>
    <mergeCell ref="A81"/>
    <mergeCell ref="B81"/>
    <mergeCell ref="A82"/>
    <mergeCell ref="B82"/>
    <mergeCell ref="A83"/>
    <mergeCell ref="B83"/>
    <mergeCell ref="A78"/>
    <mergeCell ref="B78"/>
    <mergeCell ref="A79"/>
    <mergeCell ref="B79"/>
    <mergeCell ref="A80"/>
    <mergeCell ref="B80"/>
    <mergeCell ref="A75"/>
    <mergeCell ref="B75"/>
    <mergeCell ref="A76"/>
    <mergeCell ref="B76"/>
    <mergeCell ref="A77"/>
    <mergeCell ref="B77"/>
    <mergeCell ref="A72"/>
    <mergeCell ref="B72"/>
    <mergeCell ref="A73"/>
    <mergeCell ref="B73"/>
    <mergeCell ref="A74"/>
    <mergeCell ref="B74"/>
    <mergeCell ref="A69"/>
    <mergeCell ref="B69"/>
    <mergeCell ref="A70"/>
    <mergeCell ref="B70"/>
    <mergeCell ref="A71"/>
    <mergeCell ref="B71"/>
    <mergeCell ref="A66"/>
    <mergeCell ref="B66"/>
    <mergeCell ref="A67"/>
    <mergeCell ref="B67"/>
    <mergeCell ref="A68"/>
    <mergeCell ref="B68"/>
    <mergeCell ref="A63"/>
    <mergeCell ref="B63"/>
    <mergeCell ref="A64"/>
    <mergeCell ref="B64"/>
    <mergeCell ref="A65"/>
    <mergeCell ref="B65"/>
    <mergeCell ref="A60"/>
    <mergeCell ref="B60"/>
    <mergeCell ref="A61"/>
    <mergeCell ref="B61"/>
    <mergeCell ref="A62"/>
    <mergeCell ref="B62"/>
    <mergeCell ref="A57"/>
    <mergeCell ref="B57"/>
    <mergeCell ref="A58"/>
    <mergeCell ref="B58"/>
    <mergeCell ref="A59"/>
    <mergeCell ref="B59"/>
    <mergeCell ref="A54"/>
    <mergeCell ref="B54"/>
    <mergeCell ref="A55"/>
    <mergeCell ref="B55"/>
    <mergeCell ref="A56"/>
    <mergeCell ref="B56"/>
    <mergeCell ref="A51"/>
    <mergeCell ref="B51"/>
    <mergeCell ref="A52"/>
    <mergeCell ref="B52"/>
    <mergeCell ref="A53"/>
    <mergeCell ref="B53"/>
    <mergeCell ref="A48"/>
    <mergeCell ref="B48"/>
    <mergeCell ref="A49"/>
    <mergeCell ref="B49"/>
    <mergeCell ref="A50"/>
    <mergeCell ref="B50"/>
    <mergeCell ref="A45"/>
    <mergeCell ref="B45"/>
    <mergeCell ref="A46"/>
    <mergeCell ref="B46"/>
    <mergeCell ref="A47"/>
    <mergeCell ref="B47"/>
    <mergeCell ref="A42"/>
    <mergeCell ref="B42"/>
    <mergeCell ref="A43"/>
    <mergeCell ref="B43"/>
    <mergeCell ref="A44"/>
    <mergeCell ref="B44"/>
    <mergeCell ref="A39"/>
    <mergeCell ref="B39"/>
    <mergeCell ref="A40"/>
    <mergeCell ref="B40"/>
    <mergeCell ref="A41"/>
    <mergeCell ref="B41"/>
    <mergeCell ref="A36"/>
    <mergeCell ref="B36"/>
    <mergeCell ref="A37"/>
    <mergeCell ref="B37"/>
    <mergeCell ref="A38"/>
    <mergeCell ref="B38"/>
    <mergeCell ref="A33"/>
    <mergeCell ref="B33"/>
    <mergeCell ref="A34"/>
    <mergeCell ref="B34"/>
    <mergeCell ref="A35"/>
    <mergeCell ref="B35"/>
    <mergeCell ref="A30"/>
    <mergeCell ref="B30"/>
    <mergeCell ref="A31"/>
    <mergeCell ref="B31"/>
    <mergeCell ref="A32"/>
    <mergeCell ref="B32"/>
    <mergeCell ref="A27"/>
    <mergeCell ref="B27"/>
    <mergeCell ref="A28"/>
    <mergeCell ref="B28"/>
    <mergeCell ref="A29"/>
    <mergeCell ref="B29"/>
    <mergeCell ref="A24"/>
    <mergeCell ref="B24"/>
    <mergeCell ref="A25"/>
    <mergeCell ref="B25"/>
    <mergeCell ref="A26"/>
    <mergeCell ref="B26"/>
    <mergeCell ref="C6:D6"/>
    <mergeCell ref="C7:D7"/>
    <mergeCell ref="C8:D8"/>
    <mergeCell ref="C9:D9"/>
    <mergeCell ref="C10:D10"/>
    <mergeCell ref="C11:D11"/>
    <mergeCell ref="A23"/>
    <mergeCell ref="B23"/>
    <mergeCell ref="A18"/>
    <mergeCell ref="B18"/>
    <mergeCell ref="A19"/>
    <mergeCell ref="B19"/>
    <mergeCell ref="A20"/>
    <mergeCell ref="B20"/>
    <mergeCell ref="A15"/>
    <mergeCell ref="B15"/>
    <mergeCell ref="A16"/>
    <mergeCell ref="B16"/>
    <mergeCell ref="A17"/>
    <mergeCell ref="B17"/>
    <mergeCell ref="A12"/>
    <mergeCell ref="B12"/>
    <mergeCell ref="A13"/>
    <mergeCell ref="B13"/>
  </mergeCells>
  <conditionalFormatting sqref="A12:A456">
    <cfRule type="duplicateValues" dxfId="0" priority="1"/>
  </conditionalFormatting>
  <hyperlinks>
    <hyperlink ref="A1" r:id="rId1"/>
  </hyperlinks>
  <pageMargins left="0.7" right="0.7" top="0.75" bottom="0.75" header="0.3" footer="0.3"/>
  <pageSetup paperSize="9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3"/>
  <sheetViews>
    <sheetView workbookViewId="0">
      <selection activeCell="F14" sqref="F14"/>
    </sheetView>
  </sheetViews>
  <sheetFormatPr defaultColWidth="9.140625" defaultRowHeight="11.25"/>
  <cols>
    <col min="1" max="1" width="67.28515625" style="4" customWidth="1"/>
    <col min="2" max="2" width="10.140625" style="4" customWidth="1"/>
    <col min="3" max="3" width="18.5703125" style="4" customWidth="1"/>
    <col min="4" max="4" width="15.140625" style="4" customWidth="1"/>
    <col min="5" max="7" width="10.140625" style="4" customWidth="1"/>
    <col min="8" max="8" width="12.5703125" style="4" bestFit="1" customWidth="1"/>
    <col min="9" max="9" width="7.7109375" style="4" bestFit="1" customWidth="1"/>
    <col min="10" max="10" width="11" style="4" bestFit="1" customWidth="1"/>
    <col min="11" max="16384" width="9.140625" style="4"/>
  </cols>
  <sheetData>
    <row r="1" spans="1:4" ht="15" customHeight="1">
      <c r="A1" s="149" t="s">
        <v>1911</v>
      </c>
    </row>
    <row r="2" spans="1:4" ht="15" customHeight="1">
      <c r="A2" s="160" t="s">
        <v>1908</v>
      </c>
      <c r="B2" s="153"/>
      <c r="C2" s="153"/>
      <c r="D2" s="153"/>
    </row>
    <row r="3" spans="1:4" ht="15" customHeight="1">
      <c r="A3" s="160" t="s">
        <v>714</v>
      </c>
      <c r="B3" s="153"/>
      <c r="C3" s="153"/>
      <c r="D3" s="153"/>
    </row>
    <row r="4" spans="1:4" ht="15" customHeight="1"/>
    <row r="5" spans="1:4" ht="15" customHeight="1"/>
    <row r="6" spans="1:4" ht="60" customHeight="1">
      <c r="A6" s="663" t="s">
        <v>364</v>
      </c>
      <c r="B6" s="663"/>
      <c r="C6" s="663" t="s">
        <v>1804</v>
      </c>
      <c r="D6" s="663"/>
    </row>
    <row r="7" spans="1:4" ht="15" customHeight="1">
      <c r="A7" s="663"/>
      <c r="B7" s="663"/>
      <c r="C7" s="664" t="s">
        <v>358</v>
      </c>
      <c r="D7" s="664"/>
    </row>
    <row r="8" spans="1:4" ht="15" customHeight="1">
      <c r="A8" s="663"/>
      <c r="B8" s="663"/>
      <c r="C8" s="664" t="s">
        <v>1909</v>
      </c>
      <c r="D8" s="664"/>
    </row>
    <row r="9" spans="1:4" ht="15" customHeight="1">
      <c r="A9" s="663"/>
      <c r="B9" s="663"/>
      <c r="C9" s="664" t="s">
        <v>1078</v>
      </c>
      <c r="D9" s="664"/>
    </row>
    <row r="10" spans="1:4" ht="15" customHeight="1">
      <c r="A10" s="661" t="s">
        <v>359</v>
      </c>
      <c r="B10" s="662" t="s">
        <v>360</v>
      </c>
      <c r="C10" s="154">
        <v>5.61</v>
      </c>
      <c r="D10" s="156" t="s">
        <v>361</v>
      </c>
    </row>
    <row r="11" spans="1:4" ht="15" customHeight="1">
      <c r="A11" s="659" t="s">
        <v>17</v>
      </c>
      <c r="B11" s="660" t="s">
        <v>362</v>
      </c>
      <c r="C11" s="157">
        <v>5.63</v>
      </c>
      <c r="D11" s="159" t="s">
        <v>361</v>
      </c>
    </row>
    <row r="12" spans="1:4" ht="15" customHeight="1">
      <c r="A12" s="661" t="s">
        <v>1</v>
      </c>
      <c r="B12" s="662" t="s">
        <v>363</v>
      </c>
      <c r="C12" s="154">
        <v>4.8499999999999996</v>
      </c>
      <c r="D12" s="156" t="s">
        <v>361</v>
      </c>
    </row>
    <row r="13" spans="1:4" ht="15" customHeight="1">
      <c r="A13" s="659" t="s">
        <v>67</v>
      </c>
      <c r="B13" s="660" t="s">
        <v>372</v>
      </c>
      <c r="C13" s="158">
        <v>4</v>
      </c>
      <c r="D13" s="159" t="s">
        <v>361</v>
      </c>
    </row>
    <row r="14" spans="1:4" ht="15" customHeight="1">
      <c r="A14" s="661" t="s">
        <v>66</v>
      </c>
      <c r="B14" s="662" t="s">
        <v>373</v>
      </c>
      <c r="C14" s="154">
        <v>3.13</v>
      </c>
      <c r="D14" s="156" t="s">
        <v>361</v>
      </c>
    </row>
    <row r="15" spans="1:4" ht="15" customHeight="1">
      <c r="A15" s="659" t="s">
        <v>101</v>
      </c>
      <c r="B15" s="660" t="s">
        <v>374</v>
      </c>
      <c r="C15" s="158">
        <v>4</v>
      </c>
      <c r="D15" s="159" t="s">
        <v>361</v>
      </c>
    </row>
    <row r="16" spans="1:4" ht="15" customHeight="1">
      <c r="A16" s="661" t="s">
        <v>187</v>
      </c>
      <c r="B16" s="662" t="s">
        <v>375</v>
      </c>
      <c r="C16" s="155" t="s">
        <v>361</v>
      </c>
      <c r="D16" s="156" t="s">
        <v>1081</v>
      </c>
    </row>
    <row r="17" spans="1:4" ht="15" customHeight="1">
      <c r="A17" s="659" t="s">
        <v>197</v>
      </c>
      <c r="B17" s="660" t="s">
        <v>376</v>
      </c>
      <c r="C17" s="157">
        <v>3.37</v>
      </c>
      <c r="D17" s="159" t="s">
        <v>361</v>
      </c>
    </row>
    <row r="18" spans="1:4" ht="15" customHeight="1">
      <c r="A18" s="661" t="s">
        <v>231</v>
      </c>
      <c r="B18" s="662" t="s">
        <v>377</v>
      </c>
      <c r="C18" s="154">
        <v>2.86</v>
      </c>
      <c r="D18" s="156" t="s">
        <v>361</v>
      </c>
    </row>
    <row r="19" spans="1:4" ht="15" customHeight="1">
      <c r="A19" s="659" t="s">
        <v>245</v>
      </c>
      <c r="B19" s="660" t="s">
        <v>378</v>
      </c>
      <c r="C19" s="157">
        <v>2.88</v>
      </c>
      <c r="D19" s="159" t="s">
        <v>361</v>
      </c>
    </row>
    <row r="20" spans="1:4" ht="15" customHeight="1">
      <c r="A20" s="661" t="s">
        <v>246</v>
      </c>
      <c r="B20" s="662" t="s">
        <v>379</v>
      </c>
      <c r="C20" s="154">
        <v>3.51</v>
      </c>
      <c r="D20" s="156" t="s">
        <v>361</v>
      </c>
    </row>
    <row r="21" spans="1:4" ht="15" customHeight="1">
      <c r="A21" s="659" t="s">
        <v>315</v>
      </c>
      <c r="B21" s="660" t="s">
        <v>380</v>
      </c>
      <c r="C21" s="157">
        <v>3.48</v>
      </c>
      <c r="D21" s="159" t="s">
        <v>361</v>
      </c>
    </row>
    <row r="22" spans="1:4" ht="15" customHeight="1">
      <c r="A22" s="661" t="s">
        <v>321</v>
      </c>
      <c r="B22" s="662" t="s">
        <v>381</v>
      </c>
      <c r="C22" s="154">
        <v>4.7300000000000004</v>
      </c>
      <c r="D22" s="156" t="s">
        <v>361</v>
      </c>
    </row>
    <row r="23" spans="1:4" ht="15" customHeight="1">
      <c r="A23" s="659" t="s">
        <v>333</v>
      </c>
      <c r="B23" s="660" t="s">
        <v>382</v>
      </c>
      <c r="C23" s="157">
        <v>3.13</v>
      </c>
      <c r="D23" s="159" t="s">
        <v>361</v>
      </c>
    </row>
    <row r="24" spans="1:4" ht="15" customHeight="1">
      <c r="A24" s="661" t="s">
        <v>61</v>
      </c>
      <c r="B24" s="662" t="s">
        <v>365</v>
      </c>
      <c r="C24" s="154">
        <v>4.82</v>
      </c>
      <c r="D24" s="156" t="s">
        <v>361</v>
      </c>
    </row>
    <row r="25" spans="1:4" ht="15" customHeight="1">
      <c r="A25" s="659" t="s">
        <v>60</v>
      </c>
      <c r="B25" s="660" t="s">
        <v>383</v>
      </c>
      <c r="C25" s="157">
        <v>3.38</v>
      </c>
      <c r="D25" s="159" t="s">
        <v>361</v>
      </c>
    </row>
    <row r="26" spans="1:4" ht="15" customHeight="1">
      <c r="A26" s="661" t="s">
        <v>80</v>
      </c>
      <c r="B26" s="662" t="s">
        <v>384</v>
      </c>
      <c r="C26" s="154">
        <v>3.95</v>
      </c>
      <c r="D26" s="156" t="s">
        <v>361</v>
      </c>
    </row>
    <row r="27" spans="1:4" ht="15" customHeight="1">
      <c r="A27" s="659" t="s">
        <v>91</v>
      </c>
      <c r="B27" s="660" t="s">
        <v>385</v>
      </c>
      <c r="C27" s="157">
        <v>5.26</v>
      </c>
      <c r="D27" s="159" t="s">
        <v>361</v>
      </c>
    </row>
    <row r="28" spans="1:4" ht="15" customHeight="1">
      <c r="A28" s="661" t="s">
        <v>132</v>
      </c>
      <c r="B28" s="662" t="s">
        <v>386</v>
      </c>
      <c r="C28" s="154">
        <v>4.59</v>
      </c>
      <c r="D28" s="156" t="s">
        <v>361</v>
      </c>
    </row>
    <row r="29" spans="1:4" ht="15" customHeight="1">
      <c r="A29" s="659" t="s">
        <v>305</v>
      </c>
      <c r="B29" s="660" t="s">
        <v>387</v>
      </c>
      <c r="C29" s="158" t="s">
        <v>361</v>
      </c>
      <c r="D29" s="159" t="s">
        <v>1081</v>
      </c>
    </row>
    <row r="30" spans="1:4" ht="15" customHeight="1">
      <c r="A30" s="661" t="s">
        <v>343</v>
      </c>
      <c r="B30" s="662" t="s">
        <v>388</v>
      </c>
      <c r="C30" s="154">
        <v>3.39</v>
      </c>
      <c r="D30" s="156" t="s">
        <v>361</v>
      </c>
    </row>
    <row r="31" spans="1:4" ht="15" customHeight="1">
      <c r="A31" s="659" t="s">
        <v>94</v>
      </c>
      <c r="B31" s="660" t="s">
        <v>712</v>
      </c>
      <c r="C31" s="157">
        <v>3.57</v>
      </c>
      <c r="D31" s="159" t="s">
        <v>361</v>
      </c>
    </row>
    <row r="32" spans="1:4" ht="15" customHeight="1">
      <c r="A32" s="661" t="s">
        <v>93</v>
      </c>
      <c r="B32" s="662" t="s">
        <v>711</v>
      </c>
      <c r="C32" s="154">
        <v>2.86</v>
      </c>
      <c r="D32" s="156" t="s">
        <v>361</v>
      </c>
    </row>
    <row r="33" spans="1:4" ht="15" customHeight="1">
      <c r="A33" s="659" t="s">
        <v>136</v>
      </c>
      <c r="B33" s="660" t="s">
        <v>710</v>
      </c>
      <c r="C33" s="157">
        <v>2.91</v>
      </c>
      <c r="D33" s="159" t="s">
        <v>361</v>
      </c>
    </row>
    <row r="34" spans="1:4" ht="15" customHeight="1">
      <c r="A34" s="661" t="s">
        <v>156</v>
      </c>
      <c r="B34" s="662" t="s">
        <v>709</v>
      </c>
      <c r="C34" s="154">
        <v>3.75</v>
      </c>
      <c r="D34" s="156" t="s">
        <v>361</v>
      </c>
    </row>
    <row r="35" spans="1:4" ht="15" customHeight="1">
      <c r="A35" s="659" t="s">
        <v>199</v>
      </c>
      <c r="B35" s="660" t="s">
        <v>708</v>
      </c>
      <c r="C35" s="158" t="s">
        <v>361</v>
      </c>
      <c r="D35" s="159" t="s">
        <v>1081</v>
      </c>
    </row>
    <row r="36" spans="1:4" ht="15" customHeight="1">
      <c r="A36" s="661" t="s">
        <v>255</v>
      </c>
      <c r="B36" s="662" t="s">
        <v>707</v>
      </c>
      <c r="C36" s="154">
        <v>2.75</v>
      </c>
      <c r="D36" s="156" t="s">
        <v>361</v>
      </c>
    </row>
    <row r="37" spans="1:4" ht="15" customHeight="1">
      <c r="A37" s="659" t="s">
        <v>323</v>
      </c>
      <c r="B37" s="660" t="s">
        <v>706</v>
      </c>
      <c r="C37" s="158" t="s">
        <v>361</v>
      </c>
      <c r="D37" s="159" t="s">
        <v>1081</v>
      </c>
    </row>
    <row r="38" spans="1:4" ht="15" customHeight="1">
      <c r="A38" s="661" t="s">
        <v>334</v>
      </c>
      <c r="B38" s="662" t="s">
        <v>705</v>
      </c>
      <c r="C38" s="155">
        <v>4</v>
      </c>
      <c r="D38" s="156" t="s">
        <v>361</v>
      </c>
    </row>
    <row r="39" spans="1:4" ht="15" customHeight="1">
      <c r="A39" s="659" t="s">
        <v>348</v>
      </c>
      <c r="B39" s="660" t="s">
        <v>704</v>
      </c>
      <c r="C39" s="157">
        <v>3.12</v>
      </c>
      <c r="D39" s="159" t="s">
        <v>361</v>
      </c>
    </row>
    <row r="40" spans="1:4" ht="15" customHeight="1">
      <c r="A40" s="661" t="s">
        <v>72</v>
      </c>
      <c r="B40" s="662" t="s">
        <v>703</v>
      </c>
      <c r="C40" s="154">
        <v>6.12</v>
      </c>
      <c r="D40" s="156" t="s">
        <v>361</v>
      </c>
    </row>
    <row r="41" spans="1:4" ht="15" customHeight="1">
      <c r="A41" s="659" t="s">
        <v>71</v>
      </c>
      <c r="B41" s="660" t="s">
        <v>702</v>
      </c>
      <c r="C41" s="157">
        <v>3.73</v>
      </c>
      <c r="D41" s="159" t="s">
        <v>361</v>
      </c>
    </row>
    <row r="42" spans="1:4" ht="15" customHeight="1">
      <c r="A42" s="661" t="s">
        <v>1079</v>
      </c>
      <c r="B42" s="662" t="s">
        <v>1080</v>
      </c>
      <c r="C42" s="155" t="s">
        <v>361</v>
      </c>
      <c r="D42" s="156" t="s">
        <v>1081</v>
      </c>
    </row>
    <row r="43" spans="1:4" ht="15" customHeight="1">
      <c r="A43" s="659" t="s">
        <v>1082</v>
      </c>
      <c r="B43" s="660" t="s">
        <v>1083</v>
      </c>
      <c r="C43" s="158" t="s">
        <v>361</v>
      </c>
      <c r="D43" s="159" t="s">
        <v>1081</v>
      </c>
    </row>
    <row r="44" spans="1:4" ht="15" customHeight="1">
      <c r="A44" s="661" t="s">
        <v>1084</v>
      </c>
      <c r="B44" s="662" t="s">
        <v>1085</v>
      </c>
      <c r="C44" s="155" t="s">
        <v>361</v>
      </c>
      <c r="D44" s="156" t="s">
        <v>1081</v>
      </c>
    </row>
    <row r="45" spans="1:4" ht="15" customHeight="1">
      <c r="A45" s="659" t="s">
        <v>1086</v>
      </c>
      <c r="B45" s="660" t="s">
        <v>1087</v>
      </c>
      <c r="C45" s="158" t="s">
        <v>361</v>
      </c>
      <c r="D45" s="159" t="s">
        <v>1081</v>
      </c>
    </row>
    <row r="46" spans="1:4" ht="15" customHeight="1">
      <c r="A46" s="661" t="s">
        <v>1088</v>
      </c>
      <c r="B46" s="662" t="s">
        <v>1089</v>
      </c>
      <c r="C46" s="155" t="s">
        <v>361</v>
      </c>
      <c r="D46" s="156" t="s">
        <v>1081</v>
      </c>
    </row>
    <row r="47" spans="1:4" ht="15" customHeight="1">
      <c r="A47" s="659" t="s">
        <v>1090</v>
      </c>
      <c r="B47" s="660" t="s">
        <v>1091</v>
      </c>
      <c r="C47" s="158" t="s">
        <v>361</v>
      </c>
      <c r="D47" s="159" t="s">
        <v>1081</v>
      </c>
    </row>
    <row r="48" spans="1:4" ht="15" customHeight="1">
      <c r="A48" s="661" t="s">
        <v>1092</v>
      </c>
      <c r="B48" s="662" t="s">
        <v>1093</v>
      </c>
      <c r="C48" s="155" t="s">
        <v>361</v>
      </c>
      <c r="D48" s="156" t="s">
        <v>1081</v>
      </c>
    </row>
    <row r="49" spans="1:4" ht="15" customHeight="1">
      <c r="A49" s="659" t="s">
        <v>1094</v>
      </c>
      <c r="B49" s="660" t="s">
        <v>1095</v>
      </c>
      <c r="C49" s="158" t="s">
        <v>361</v>
      </c>
      <c r="D49" s="159" t="s">
        <v>1081</v>
      </c>
    </row>
    <row r="50" spans="1:4" ht="15" customHeight="1">
      <c r="A50" s="661" t="s">
        <v>1096</v>
      </c>
      <c r="B50" s="662" t="s">
        <v>1097</v>
      </c>
      <c r="C50" s="155" t="s">
        <v>361</v>
      </c>
      <c r="D50" s="156" t="s">
        <v>1081</v>
      </c>
    </row>
    <row r="51" spans="1:4" ht="15" customHeight="1">
      <c r="A51" s="659" t="s">
        <v>1098</v>
      </c>
      <c r="B51" s="660" t="s">
        <v>1099</v>
      </c>
      <c r="C51" s="158" t="s">
        <v>361</v>
      </c>
      <c r="D51" s="159" t="s">
        <v>1081</v>
      </c>
    </row>
    <row r="52" spans="1:4" ht="15" customHeight="1">
      <c r="A52" s="661" t="s">
        <v>1104</v>
      </c>
      <c r="B52" s="662" t="s">
        <v>1105</v>
      </c>
      <c r="C52" s="154">
        <v>4.07</v>
      </c>
      <c r="D52" s="156" t="s">
        <v>361</v>
      </c>
    </row>
    <row r="53" spans="1:4" ht="15" customHeight="1">
      <c r="A53" s="659" t="s">
        <v>1106</v>
      </c>
      <c r="B53" s="660" t="s">
        <v>1107</v>
      </c>
      <c r="C53" s="158" t="s">
        <v>361</v>
      </c>
      <c r="D53" s="159" t="s">
        <v>1081</v>
      </c>
    </row>
    <row r="54" spans="1:4" ht="15" customHeight="1">
      <c r="A54" s="661" t="s">
        <v>1108</v>
      </c>
      <c r="B54" s="662" t="s">
        <v>1109</v>
      </c>
      <c r="C54" s="155" t="s">
        <v>361</v>
      </c>
      <c r="D54" s="156" t="s">
        <v>1081</v>
      </c>
    </row>
    <row r="55" spans="1:4" ht="15" customHeight="1">
      <c r="A55" s="659" t="s">
        <v>1110</v>
      </c>
      <c r="B55" s="660" t="s">
        <v>1111</v>
      </c>
      <c r="C55" s="158" t="s">
        <v>361</v>
      </c>
      <c r="D55" s="159" t="s">
        <v>1081</v>
      </c>
    </row>
    <row r="56" spans="1:4" ht="15" customHeight="1">
      <c r="A56" s="661" t="s">
        <v>1100</v>
      </c>
      <c r="B56" s="662" t="s">
        <v>1101</v>
      </c>
      <c r="C56" s="155" t="s">
        <v>361</v>
      </c>
      <c r="D56" s="156" t="s">
        <v>1081</v>
      </c>
    </row>
    <row r="57" spans="1:4" ht="15" customHeight="1">
      <c r="A57" s="659" t="s">
        <v>1102</v>
      </c>
      <c r="B57" s="660" t="s">
        <v>1103</v>
      </c>
      <c r="C57" s="158" t="s">
        <v>361</v>
      </c>
      <c r="D57" s="159" t="s">
        <v>1081</v>
      </c>
    </row>
    <row r="58" spans="1:4" ht="15" customHeight="1">
      <c r="A58" s="661" t="s">
        <v>131</v>
      </c>
      <c r="B58" s="662" t="s">
        <v>701</v>
      </c>
      <c r="C58" s="154">
        <v>5.81</v>
      </c>
      <c r="D58" s="156" t="s">
        <v>361</v>
      </c>
    </row>
    <row r="59" spans="1:4" ht="15" customHeight="1">
      <c r="A59" s="659" t="s">
        <v>131</v>
      </c>
      <c r="B59" s="660" t="s">
        <v>1112</v>
      </c>
      <c r="C59" s="157">
        <v>6.13</v>
      </c>
      <c r="D59" s="159" t="s">
        <v>361</v>
      </c>
    </row>
    <row r="60" spans="1:4" ht="15" customHeight="1">
      <c r="A60" s="661" t="s">
        <v>1113</v>
      </c>
      <c r="B60" s="662" t="s">
        <v>1114</v>
      </c>
      <c r="C60" s="155" t="s">
        <v>361</v>
      </c>
      <c r="D60" s="156" t="s">
        <v>1081</v>
      </c>
    </row>
    <row r="61" spans="1:4" ht="15" customHeight="1">
      <c r="A61" s="659" t="s">
        <v>1115</v>
      </c>
      <c r="B61" s="660" t="s">
        <v>1116</v>
      </c>
      <c r="C61" s="158" t="s">
        <v>361</v>
      </c>
      <c r="D61" s="159" t="s">
        <v>1081</v>
      </c>
    </row>
    <row r="62" spans="1:4" ht="15" customHeight="1">
      <c r="A62" s="661" t="s">
        <v>1117</v>
      </c>
      <c r="B62" s="662" t="s">
        <v>1118</v>
      </c>
      <c r="C62" s="154">
        <v>5.73</v>
      </c>
      <c r="D62" s="156" t="s">
        <v>361</v>
      </c>
    </row>
    <row r="63" spans="1:4" ht="15" customHeight="1">
      <c r="A63" s="659" t="s">
        <v>152</v>
      </c>
      <c r="B63" s="660" t="s">
        <v>700</v>
      </c>
      <c r="C63" s="157">
        <v>5.45</v>
      </c>
      <c r="D63" s="159" t="s">
        <v>361</v>
      </c>
    </row>
    <row r="64" spans="1:4" ht="15" customHeight="1">
      <c r="A64" s="661" t="s">
        <v>1203</v>
      </c>
      <c r="B64" s="662" t="s">
        <v>1204</v>
      </c>
      <c r="C64" s="154">
        <v>5.52</v>
      </c>
      <c r="D64" s="156" t="s">
        <v>361</v>
      </c>
    </row>
    <row r="65" spans="1:4" ht="15" customHeight="1">
      <c r="A65" s="659" t="s">
        <v>1199</v>
      </c>
      <c r="B65" s="660" t="s">
        <v>1200</v>
      </c>
      <c r="C65" s="158" t="s">
        <v>361</v>
      </c>
      <c r="D65" s="159" t="s">
        <v>1081</v>
      </c>
    </row>
    <row r="66" spans="1:4" ht="15" customHeight="1">
      <c r="A66" s="661" t="s">
        <v>1201</v>
      </c>
      <c r="B66" s="662" t="s">
        <v>1202</v>
      </c>
      <c r="C66" s="154">
        <v>5.99</v>
      </c>
      <c r="D66" s="156" t="s">
        <v>361</v>
      </c>
    </row>
    <row r="67" spans="1:4" ht="15" customHeight="1">
      <c r="A67" s="659" t="s">
        <v>1205</v>
      </c>
      <c r="B67" s="660" t="s">
        <v>1206</v>
      </c>
      <c r="C67" s="157">
        <v>4.9000000000000004</v>
      </c>
      <c r="D67" s="159" t="s">
        <v>361</v>
      </c>
    </row>
    <row r="68" spans="1:4" ht="15" customHeight="1">
      <c r="A68" s="661" t="s">
        <v>1207</v>
      </c>
      <c r="B68" s="662" t="s">
        <v>1208</v>
      </c>
      <c r="C68" s="155" t="s">
        <v>361</v>
      </c>
      <c r="D68" s="156" t="s">
        <v>1081</v>
      </c>
    </row>
    <row r="69" spans="1:4" ht="15" customHeight="1">
      <c r="A69" s="659" t="s">
        <v>1209</v>
      </c>
      <c r="B69" s="660" t="s">
        <v>1210</v>
      </c>
      <c r="C69" s="157">
        <v>5.0199999999999996</v>
      </c>
      <c r="D69" s="159" t="s">
        <v>361</v>
      </c>
    </row>
    <row r="70" spans="1:4" ht="15" customHeight="1">
      <c r="A70" s="661" t="s">
        <v>1211</v>
      </c>
      <c r="B70" s="662" t="s">
        <v>1212</v>
      </c>
      <c r="C70" s="155" t="s">
        <v>361</v>
      </c>
      <c r="D70" s="156" t="s">
        <v>1081</v>
      </c>
    </row>
    <row r="71" spans="1:4" ht="15" customHeight="1">
      <c r="A71" s="659" t="s">
        <v>178</v>
      </c>
      <c r="B71" s="660" t="s">
        <v>699</v>
      </c>
      <c r="C71" s="157">
        <v>6.09</v>
      </c>
      <c r="D71" s="159" t="s">
        <v>361</v>
      </c>
    </row>
    <row r="72" spans="1:4" ht="15" customHeight="1">
      <c r="A72" s="661" t="s">
        <v>1213</v>
      </c>
      <c r="B72" s="662" t="s">
        <v>1214</v>
      </c>
      <c r="C72" s="154">
        <v>5.79</v>
      </c>
      <c r="D72" s="156" t="s">
        <v>361</v>
      </c>
    </row>
    <row r="73" spans="1:4" ht="15" customHeight="1">
      <c r="A73" s="659" t="s">
        <v>1227</v>
      </c>
      <c r="B73" s="660" t="s">
        <v>1228</v>
      </c>
      <c r="C73" s="157">
        <v>5.72</v>
      </c>
      <c r="D73" s="159" t="s">
        <v>361</v>
      </c>
    </row>
    <row r="74" spans="1:4" ht="15" customHeight="1">
      <c r="A74" s="661" t="s">
        <v>1229</v>
      </c>
      <c r="B74" s="662" t="s">
        <v>1230</v>
      </c>
      <c r="C74" s="154">
        <v>6.7</v>
      </c>
      <c r="D74" s="156" t="s">
        <v>361</v>
      </c>
    </row>
    <row r="75" spans="1:4" ht="15" customHeight="1">
      <c r="A75" s="659" t="s">
        <v>1215</v>
      </c>
      <c r="B75" s="660" t="s">
        <v>1216</v>
      </c>
      <c r="C75" s="158" t="s">
        <v>361</v>
      </c>
      <c r="D75" s="159" t="s">
        <v>1081</v>
      </c>
    </row>
    <row r="76" spans="1:4" ht="15" customHeight="1">
      <c r="A76" s="661" t="s">
        <v>1217</v>
      </c>
      <c r="B76" s="662" t="s">
        <v>1218</v>
      </c>
      <c r="C76" s="155" t="s">
        <v>361</v>
      </c>
      <c r="D76" s="156" t="s">
        <v>1081</v>
      </c>
    </row>
    <row r="77" spans="1:4" ht="15" customHeight="1">
      <c r="A77" s="659" t="s">
        <v>1219</v>
      </c>
      <c r="B77" s="660" t="s">
        <v>1220</v>
      </c>
      <c r="C77" s="157">
        <v>6.29</v>
      </c>
      <c r="D77" s="159" t="s">
        <v>361</v>
      </c>
    </row>
    <row r="78" spans="1:4" ht="15" customHeight="1">
      <c r="A78" s="661" t="s">
        <v>1231</v>
      </c>
      <c r="B78" s="662" t="s">
        <v>1232</v>
      </c>
      <c r="C78" s="154">
        <v>5.88</v>
      </c>
      <c r="D78" s="156" t="s">
        <v>361</v>
      </c>
    </row>
    <row r="79" spans="1:4" ht="15" customHeight="1">
      <c r="A79" s="659" t="s">
        <v>1225</v>
      </c>
      <c r="B79" s="660" t="s">
        <v>1226</v>
      </c>
      <c r="C79" s="157">
        <v>6.07</v>
      </c>
      <c r="D79" s="159" t="s">
        <v>361</v>
      </c>
    </row>
    <row r="80" spans="1:4" ht="15" customHeight="1">
      <c r="A80" s="661" t="s">
        <v>1221</v>
      </c>
      <c r="B80" s="662" t="s">
        <v>1222</v>
      </c>
      <c r="C80" s="155" t="s">
        <v>361</v>
      </c>
      <c r="D80" s="156" t="s">
        <v>1081</v>
      </c>
    </row>
    <row r="81" spans="1:4" ht="15" customHeight="1">
      <c r="A81" s="659" t="s">
        <v>1223</v>
      </c>
      <c r="B81" s="660" t="s">
        <v>1224</v>
      </c>
      <c r="C81" s="157">
        <v>5.13</v>
      </c>
      <c r="D81" s="159" t="s">
        <v>361</v>
      </c>
    </row>
    <row r="82" spans="1:4" ht="15" customHeight="1">
      <c r="A82" s="661" t="s">
        <v>184</v>
      </c>
      <c r="B82" s="662" t="s">
        <v>698</v>
      </c>
      <c r="C82" s="154">
        <v>7.72</v>
      </c>
      <c r="D82" s="156" t="s">
        <v>361</v>
      </c>
    </row>
    <row r="83" spans="1:4" ht="15" customHeight="1">
      <c r="A83" s="659" t="s">
        <v>1233</v>
      </c>
      <c r="B83" s="660" t="s">
        <v>1234</v>
      </c>
      <c r="C83" s="157">
        <v>6.38</v>
      </c>
      <c r="D83" s="159" t="s">
        <v>361</v>
      </c>
    </row>
    <row r="84" spans="1:4" ht="15" customHeight="1">
      <c r="A84" s="661" t="s">
        <v>1235</v>
      </c>
      <c r="B84" s="662" t="s">
        <v>1236</v>
      </c>
      <c r="C84" s="154">
        <v>8.81</v>
      </c>
      <c r="D84" s="156" t="s">
        <v>361</v>
      </c>
    </row>
    <row r="85" spans="1:4" ht="15" customHeight="1">
      <c r="A85" s="659" t="s">
        <v>1237</v>
      </c>
      <c r="B85" s="660" t="s">
        <v>1238</v>
      </c>
      <c r="C85" s="157">
        <v>6.48</v>
      </c>
      <c r="D85" s="159" t="s">
        <v>361</v>
      </c>
    </row>
    <row r="86" spans="1:4" ht="15" customHeight="1">
      <c r="A86" s="661" t="s">
        <v>1239</v>
      </c>
      <c r="B86" s="662" t="s">
        <v>1240</v>
      </c>
      <c r="C86" s="154">
        <v>7.72</v>
      </c>
      <c r="D86" s="156" t="s">
        <v>361</v>
      </c>
    </row>
    <row r="87" spans="1:4" ht="15" customHeight="1">
      <c r="A87" s="659" t="s">
        <v>220</v>
      </c>
      <c r="B87" s="660" t="s">
        <v>697</v>
      </c>
      <c r="C87" s="157">
        <v>3.32</v>
      </c>
      <c r="D87" s="159" t="s">
        <v>361</v>
      </c>
    </row>
    <row r="88" spans="1:4" ht="15" customHeight="1">
      <c r="A88" s="661" t="s">
        <v>1161</v>
      </c>
      <c r="B88" s="662" t="s">
        <v>1162</v>
      </c>
      <c r="C88" s="155" t="s">
        <v>361</v>
      </c>
      <c r="D88" s="156" t="s">
        <v>1081</v>
      </c>
    </row>
    <row r="89" spans="1:4" ht="15" customHeight="1">
      <c r="A89" s="659" t="s">
        <v>1163</v>
      </c>
      <c r="B89" s="660" t="s">
        <v>1164</v>
      </c>
      <c r="C89" s="158" t="s">
        <v>361</v>
      </c>
      <c r="D89" s="159" t="s">
        <v>1081</v>
      </c>
    </row>
    <row r="90" spans="1:4" ht="15" customHeight="1">
      <c r="A90" s="661" t="s">
        <v>1165</v>
      </c>
      <c r="B90" s="662" t="s">
        <v>1166</v>
      </c>
      <c r="C90" s="154">
        <v>2.92</v>
      </c>
      <c r="D90" s="156" t="s">
        <v>361</v>
      </c>
    </row>
    <row r="91" spans="1:4" ht="15" customHeight="1">
      <c r="A91" s="659" t="s">
        <v>1167</v>
      </c>
      <c r="B91" s="660" t="s">
        <v>1168</v>
      </c>
      <c r="C91" s="158" t="s">
        <v>361</v>
      </c>
      <c r="D91" s="159" t="s">
        <v>1081</v>
      </c>
    </row>
    <row r="92" spans="1:4" ht="15" customHeight="1">
      <c r="A92" s="661" t="s">
        <v>1169</v>
      </c>
      <c r="B92" s="662" t="s">
        <v>1170</v>
      </c>
      <c r="C92" s="155" t="s">
        <v>361</v>
      </c>
      <c r="D92" s="156" t="s">
        <v>1081</v>
      </c>
    </row>
    <row r="93" spans="1:4" ht="15" customHeight="1">
      <c r="A93" s="659" t="s">
        <v>1171</v>
      </c>
      <c r="B93" s="660" t="s">
        <v>1172</v>
      </c>
      <c r="C93" s="158" t="s">
        <v>361</v>
      </c>
      <c r="D93" s="159" t="s">
        <v>1081</v>
      </c>
    </row>
    <row r="94" spans="1:4" ht="15" customHeight="1">
      <c r="A94" s="661" t="s">
        <v>1173</v>
      </c>
      <c r="B94" s="662" t="s">
        <v>1174</v>
      </c>
      <c r="C94" s="155" t="s">
        <v>361</v>
      </c>
      <c r="D94" s="156" t="s">
        <v>1081</v>
      </c>
    </row>
    <row r="95" spans="1:4" ht="15" customHeight="1">
      <c r="A95" s="659" t="s">
        <v>1175</v>
      </c>
      <c r="B95" s="660" t="s">
        <v>1176</v>
      </c>
      <c r="C95" s="158" t="s">
        <v>361</v>
      </c>
      <c r="D95" s="159" t="s">
        <v>1081</v>
      </c>
    </row>
    <row r="96" spans="1:4" ht="15" customHeight="1">
      <c r="A96" s="661" t="s">
        <v>1179</v>
      </c>
      <c r="B96" s="662" t="s">
        <v>1180</v>
      </c>
      <c r="C96" s="155" t="s">
        <v>361</v>
      </c>
      <c r="D96" s="156" t="s">
        <v>1081</v>
      </c>
    </row>
    <row r="97" spans="1:4" ht="15" customHeight="1">
      <c r="A97" s="659" t="s">
        <v>1181</v>
      </c>
      <c r="B97" s="660" t="s">
        <v>1182</v>
      </c>
      <c r="C97" s="157">
        <v>3.75</v>
      </c>
      <c r="D97" s="159" t="s">
        <v>361</v>
      </c>
    </row>
    <row r="98" spans="1:4" ht="15" customHeight="1">
      <c r="A98" s="661" t="s">
        <v>1183</v>
      </c>
      <c r="B98" s="662" t="s">
        <v>1184</v>
      </c>
      <c r="C98" s="155" t="s">
        <v>361</v>
      </c>
      <c r="D98" s="156" t="s">
        <v>1081</v>
      </c>
    </row>
    <row r="99" spans="1:4" ht="15" customHeight="1">
      <c r="A99" s="659" t="s">
        <v>1177</v>
      </c>
      <c r="B99" s="660" t="s">
        <v>1178</v>
      </c>
      <c r="C99" s="157">
        <v>3.59</v>
      </c>
      <c r="D99" s="159" t="s">
        <v>361</v>
      </c>
    </row>
    <row r="100" spans="1:4" ht="15" customHeight="1">
      <c r="A100" s="661" t="s">
        <v>230</v>
      </c>
      <c r="B100" s="662" t="s">
        <v>696</v>
      </c>
      <c r="C100" s="154">
        <v>3.62</v>
      </c>
      <c r="D100" s="156" t="s">
        <v>361</v>
      </c>
    </row>
    <row r="101" spans="1:4" ht="15" customHeight="1">
      <c r="A101" s="659" t="s">
        <v>1241</v>
      </c>
      <c r="B101" s="660" t="s">
        <v>1242</v>
      </c>
      <c r="C101" s="158" t="s">
        <v>361</v>
      </c>
      <c r="D101" s="159" t="s">
        <v>1081</v>
      </c>
    </row>
    <row r="102" spans="1:4" ht="15" customHeight="1">
      <c r="A102" s="661" t="s">
        <v>1243</v>
      </c>
      <c r="B102" s="662" t="s">
        <v>1244</v>
      </c>
      <c r="C102" s="155" t="s">
        <v>361</v>
      </c>
      <c r="D102" s="156" t="s">
        <v>1081</v>
      </c>
    </row>
    <row r="103" spans="1:4" ht="15" customHeight="1">
      <c r="A103" s="659" t="s">
        <v>1245</v>
      </c>
      <c r="B103" s="660" t="s">
        <v>1246</v>
      </c>
      <c r="C103" s="158" t="s">
        <v>361</v>
      </c>
      <c r="D103" s="159" t="s">
        <v>1081</v>
      </c>
    </row>
    <row r="104" spans="1:4" ht="15" customHeight="1">
      <c r="A104" s="661" t="s">
        <v>1247</v>
      </c>
      <c r="B104" s="662" t="s">
        <v>1248</v>
      </c>
      <c r="C104" s="155" t="s">
        <v>361</v>
      </c>
      <c r="D104" s="156" t="s">
        <v>1081</v>
      </c>
    </row>
    <row r="105" spans="1:4" ht="15" customHeight="1">
      <c r="A105" s="659" t="s">
        <v>1249</v>
      </c>
      <c r="B105" s="660" t="s">
        <v>1250</v>
      </c>
      <c r="C105" s="158" t="s">
        <v>361</v>
      </c>
      <c r="D105" s="159" t="s">
        <v>1081</v>
      </c>
    </row>
    <row r="106" spans="1:4" ht="15" customHeight="1">
      <c r="A106" s="661" t="s">
        <v>1251</v>
      </c>
      <c r="B106" s="662" t="s">
        <v>1252</v>
      </c>
      <c r="C106" s="155" t="s">
        <v>361</v>
      </c>
      <c r="D106" s="156" t="s">
        <v>1081</v>
      </c>
    </row>
    <row r="107" spans="1:4" ht="15" customHeight="1">
      <c r="A107" s="659" t="s">
        <v>1253</v>
      </c>
      <c r="B107" s="660" t="s">
        <v>1254</v>
      </c>
      <c r="C107" s="158" t="s">
        <v>361</v>
      </c>
      <c r="D107" s="159" t="s">
        <v>1081</v>
      </c>
    </row>
    <row r="108" spans="1:4" ht="15" customHeight="1">
      <c r="A108" s="661" t="s">
        <v>1255</v>
      </c>
      <c r="B108" s="662" t="s">
        <v>1256</v>
      </c>
      <c r="C108" s="154">
        <v>4.6500000000000004</v>
      </c>
      <c r="D108" s="156" t="s">
        <v>361</v>
      </c>
    </row>
    <row r="109" spans="1:4" ht="15" customHeight="1">
      <c r="A109" s="659" t="s">
        <v>1257</v>
      </c>
      <c r="B109" s="660" t="s">
        <v>1258</v>
      </c>
      <c r="C109" s="157">
        <v>3.15</v>
      </c>
      <c r="D109" s="159" t="s">
        <v>361</v>
      </c>
    </row>
    <row r="110" spans="1:4" ht="15" customHeight="1">
      <c r="A110" s="661" t="s">
        <v>1259</v>
      </c>
      <c r="B110" s="662" t="s">
        <v>1260</v>
      </c>
      <c r="C110" s="155" t="s">
        <v>361</v>
      </c>
      <c r="D110" s="156" t="s">
        <v>1081</v>
      </c>
    </row>
    <row r="111" spans="1:4" ht="15" customHeight="1">
      <c r="A111" s="659" t="s">
        <v>1261</v>
      </c>
      <c r="B111" s="660" t="s">
        <v>1262</v>
      </c>
      <c r="C111" s="158" t="s">
        <v>361</v>
      </c>
      <c r="D111" s="159" t="s">
        <v>1081</v>
      </c>
    </row>
    <row r="112" spans="1:4" ht="15" customHeight="1">
      <c r="A112" s="661" t="s">
        <v>230</v>
      </c>
      <c r="B112" s="662" t="s">
        <v>1275</v>
      </c>
      <c r="C112" s="154">
        <v>4.42</v>
      </c>
      <c r="D112" s="156" t="s">
        <v>361</v>
      </c>
    </row>
    <row r="113" spans="1:4" ht="15" customHeight="1">
      <c r="A113" s="659" t="s">
        <v>1263</v>
      </c>
      <c r="B113" s="660" t="s">
        <v>1264</v>
      </c>
      <c r="C113" s="157">
        <v>3.23</v>
      </c>
      <c r="D113" s="159" t="s">
        <v>361</v>
      </c>
    </row>
    <row r="114" spans="1:4" ht="15" customHeight="1">
      <c r="A114" s="661" t="s">
        <v>1265</v>
      </c>
      <c r="B114" s="662" t="s">
        <v>1266</v>
      </c>
      <c r="C114" s="155" t="s">
        <v>361</v>
      </c>
      <c r="D114" s="156" t="s">
        <v>1081</v>
      </c>
    </row>
    <row r="115" spans="1:4" ht="15" customHeight="1">
      <c r="A115" s="659" t="s">
        <v>1267</v>
      </c>
      <c r="B115" s="660" t="s">
        <v>1268</v>
      </c>
      <c r="C115" s="158" t="s">
        <v>361</v>
      </c>
      <c r="D115" s="159" t="s">
        <v>1081</v>
      </c>
    </row>
    <row r="116" spans="1:4" ht="15" customHeight="1">
      <c r="A116" s="661" t="s">
        <v>1269</v>
      </c>
      <c r="B116" s="662" t="s">
        <v>1270</v>
      </c>
      <c r="C116" s="155" t="s">
        <v>361</v>
      </c>
      <c r="D116" s="156" t="s">
        <v>1081</v>
      </c>
    </row>
    <row r="117" spans="1:4" ht="15" customHeight="1">
      <c r="A117" s="659" t="s">
        <v>1271</v>
      </c>
      <c r="B117" s="660" t="s">
        <v>1272</v>
      </c>
      <c r="C117" s="158" t="s">
        <v>361</v>
      </c>
      <c r="D117" s="159" t="s">
        <v>1081</v>
      </c>
    </row>
    <row r="118" spans="1:4" ht="15" customHeight="1">
      <c r="A118" s="661" t="s">
        <v>1273</v>
      </c>
      <c r="B118" s="662" t="s">
        <v>1274</v>
      </c>
      <c r="C118" s="154">
        <v>2.5499999999999998</v>
      </c>
      <c r="D118" s="156" t="s">
        <v>361</v>
      </c>
    </row>
    <row r="119" spans="1:4" ht="15" customHeight="1">
      <c r="A119" s="659" t="s">
        <v>251</v>
      </c>
      <c r="B119" s="660" t="s">
        <v>695</v>
      </c>
      <c r="C119" s="157">
        <v>8.6999999999999993</v>
      </c>
      <c r="D119" s="159" t="s">
        <v>361</v>
      </c>
    </row>
    <row r="120" spans="1:4" ht="15" customHeight="1">
      <c r="A120" s="661" t="s">
        <v>1276</v>
      </c>
      <c r="B120" s="662" t="s">
        <v>1277</v>
      </c>
      <c r="C120" s="154">
        <v>9.08</v>
      </c>
      <c r="D120" s="156" t="s">
        <v>361</v>
      </c>
    </row>
    <row r="121" spans="1:4" ht="15" customHeight="1">
      <c r="A121" s="659" t="s">
        <v>1278</v>
      </c>
      <c r="B121" s="660" t="s">
        <v>1279</v>
      </c>
      <c r="C121" s="157">
        <v>7.87</v>
      </c>
      <c r="D121" s="159" t="s">
        <v>361</v>
      </c>
    </row>
    <row r="122" spans="1:4" ht="15" customHeight="1">
      <c r="A122" s="661" t="s">
        <v>1280</v>
      </c>
      <c r="B122" s="662" t="s">
        <v>1281</v>
      </c>
      <c r="C122" s="154">
        <v>8.17</v>
      </c>
      <c r="D122" s="156" t="s">
        <v>361</v>
      </c>
    </row>
    <row r="123" spans="1:4" ht="15" customHeight="1">
      <c r="A123" s="659" t="s">
        <v>1282</v>
      </c>
      <c r="B123" s="660" t="s">
        <v>1283</v>
      </c>
      <c r="C123" s="157">
        <v>8.3699999999999992</v>
      </c>
      <c r="D123" s="159" t="s">
        <v>361</v>
      </c>
    </row>
    <row r="124" spans="1:4" ht="15" customHeight="1">
      <c r="A124" s="661" t="s">
        <v>1284</v>
      </c>
      <c r="B124" s="662" t="s">
        <v>1285</v>
      </c>
      <c r="C124" s="154">
        <v>9.0299999999999994</v>
      </c>
      <c r="D124" s="156" t="s">
        <v>361</v>
      </c>
    </row>
    <row r="125" spans="1:4" ht="15" customHeight="1">
      <c r="A125" s="659" t="s">
        <v>1286</v>
      </c>
      <c r="B125" s="660" t="s">
        <v>1287</v>
      </c>
      <c r="C125" s="157">
        <v>9.1300000000000008</v>
      </c>
      <c r="D125" s="159" t="s">
        <v>361</v>
      </c>
    </row>
    <row r="126" spans="1:4" ht="15" customHeight="1">
      <c r="A126" s="661" t="s">
        <v>1288</v>
      </c>
      <c r="B126" s="662" t="s">
        <v>1289</v>
      </c>
      <c r="C126" s="154">
        <v>9.2200000000000006</v>
      </c>
      <c r="D126" s="156" t="s">
        <v>361</v>
      </c>
    </row>
    <row r="127" spans="1:4" ht="15" customHeight="1">
      <c r="A127" s="659" t="s">
        <v>256</v>
      </c>
      <c r="B127" s="660" t="s">
        <v>694</v>
      </c>
      <c r="C127" s="157">
        <v>5.41</v>
      </c>
      <c r="D127" s="159" t="s">
        <v>361</v>
      </c>
    </row>
    <row r="128" spans="1:4" ht="15" customHeight="1">
      <c r="A128" s="661" t="s">
        <v>1290</v>
      </c>
      <c r="B128" s="662" t="s">
        <v>1291</v>
      </c>
      <c r="C128" s="155" t="s">
        <v>361</v>
      </c>
      <c r="D128" s="156" t="s">
        <v>1081</v>
      </c>
    </row>
    <row r="129" spans="1:4" ht="15" customHeight="1">
      <c r="A129" s="659" t="s">
        <v>1292</v>
      </c>
      <c r="B129" s="660" t="s">
        <v>1293</v>
      </c>
      <c r="C129" s="158" t="s">
        <v>361</v>
      </c>
      <c r="D129" s="159" t="s">
        <v>1081</v>
      </c>
    </row>
    <row r="130" spans="1:4" ht="15" customHeight="1">
      <c r="A130" s="661" t="s">
        <v>1294</v>
      </c>
      <c r="B130" s="662" t="s">
        <v>1295</v>
      </c>
      <c r="C130" s="155" t="s">
        <v>361</v>
      </c>
      <c r="D130" s="156" t="s">
        <v>1081</v>
      </c>
    </row>
    <row r="131" spans="1:4" ht="15" customHeight="1">
      <c r="A131" s="659" t="s">
        <v>1296</v>
      </c>
      <c r="B131" s="660" t="s">
        <v>1297</v>
      </c>
      <c r="C131" s="158" t="s">
        <v>361</v>
      </c>
      <c r="D131" s="159" t="s">
        <v>1081</v>
      </c>
    </row>
    <row r="132" spans="1:4" ht="15" customHeight="1">
      <c r="A132" s="661" t="s">
        <v>1302</v>
      </c>
      <c r="B132" s="662" t="s">
        <v>1303</v>
      </c>
      <c r="C132" s="154">
        <v>5.57</v>
      </c>
      <c r="D132" s="156" t="s">
        <v>361</v>
      </c>
    </row>
    <row r="133" spans="1:4" ht="15" customHeight="1">
      <c r="A133" s="659" t="s">
        <v>1300</v>
      </c>
      <c r="B133" s="660" t="s">
        <v>1301</v>
      </c>
      <c r="C133" s="158" t="s">
        <v>361</v>
      </c>
      <c r="D133" s="159" t="s">
        <v>1081</v>
      </c>
    </row>
    <row r="134" spans="1:4" ht="15" customHeight="1">
      <c r="A134" s="661" t="s">
        <v>1298</v>
      </c>
      <c r="B134" s="662" t="s">
        <v>1299</v>
      </c>
      <c r="C134" s="154">
        <v>5.25</v>
      </c>
      <c r="D134" s="156" t="s">
        <v>361</v>
      </c>
    </row>
    <row r="135" spans="1:4" ht="15" customHeight="1">
      <c r="A135" s="659" t="s">
        <v>273</v>
      </c>
      <c r="B135" s="660" t="s">
        <v>693</v>
      </c>
      <c r="C135" s="157">
        <v>3.96</v>
      </c>
      <c r="D135" s="159" t="s">
        <v>361</v>
      </c>
    </row>
    <row r="136" spans="1:4" ht="15" customHeight="1">
      <c r="A136" s="661" t="s">
        <v>1119</v>
      </c>
      <c r="B136" s="662" t="s">
        <v>1120</v>
      </c>
      <c r="C136" s="154">
        <v>3.28</v>
      </c>
      <c r="D136" s="156" t="s">
        <v>361</v>
      </c>
    </row>
    <row r="137" spans="1:4" ht="15" customHeight="1">
      <c r="A137" s="659" t="s">
        <v>1121</v>
      </c>
      <c r="B137" s="660" t="s">
        <v>1122</v>
      </c>
      <c r="C137" s="157">
        <v>3.57</v>
      </c>
      <c r="D137" s="159" t="s">
        <v>361</v>
      </c>
    </row>
    <row r="138" spans="1:4" ht="15" customHeight="1">
      <c r="A138" s="661" t="s">
        <v>1123</v>
      </c>
      <c r="B138" s="662" t="s">
        <v>1124</v>
      </c>
      <c r="C138" s="155" t="s">
        <v>361</v>
      </c>
      <c r="D138" s="156" t="s">
        <v>1081</v>
      </c>
    </row>
    <row r="139" spans="1:4" ht="15" customHeight="1">
      <c r="A139" s="659" t="s">
        <v>1125</v>
      </c>
      <c r="B139" s="660" t="s">
        <v>1126</v>
      </c>
      <c r="C139" s="158" t="s">
        <v>361</v>
      </c>
      <c r="D139" s="159" t="s">
        <v>1081</v>
      </c>
    </row>
    <row r="140" spans="1:4" ht="15" customHeight="1">
      <c r="A140" s="661" t="s">
        <v>1127</v>
      </c>
      <c r="B140" s="662" t="s">
        <v>1128</v>
      </c>
      <c r="C140" s="155" t="s">
        <v>361</v>
      </c>
      <c r="D140" s="156" t="s">
        <v>1081</v>
      </c>
    </row>
    <row r="141" spans="1:4" ht="15" customHeight="1">
      <c r="A141" s="659" t="s">
        <v>1129</v>
      </c>
      <c r="B141" s="660" t="s">
        <v>1130</v>
      </c>
      <c r="C141" s="157">
        <v>4.21</v>
      </c>
      <c r="D141" s="159" t="s">
        <v>361</v>
      </c>
    </row>
    <row r="142" spans="1:4" ht="15" customHeight="1">
      <c r="A142" s="661" t="s">
        <v>1131</v>
      </c>
      <c r="B142" s="662" t="s">
        <v>1132</v>
      </c>
      <c r="C142" s="155" t="s">
        <v>361</v>
      </c>
      <c r="D142" s="156" t="s">
        <v>1081</v>
      </c>
    </row>
    <row r="143" spans="1:4" ht="15" customHeight="1">
      <c r="A143" s="659" t="s">
        <v>1133</v>
      </c>
      <c r="B143" s="660" t="s">
        <v>1134</v>
      </c>
      <c r="C143" s="157">
        <v>3.94</v>
      </c>
      <c r="D143" s="159" t="s">
        <v>361</v>
      </c>
    </row>
    <row r="144" spans="1:4" ht="15" customHeight="1">
      <c r="A144" s="661" t="s">
        <v>1135</v>
      </c>
      <c r="B144" s="662" t="s">
        <v>1136</v>
      </c>
      <c r="C144" s="154">
        <v>4.1900000000000004</v>
      </c>
      <c r="D144" s="156" t="s">
        <v>361</v>
      </c>
    </row>
    <row r="145" spans="1:4" ht="15" customHeight="1">
      <c r="A145" s="659" t="s">
        <v>1139</v>
      </c>
      <c r="B145" s="660" t="s">
        <v>1140</v>
      </c>
      <c r="C145" s="158" t="s">
        <v>361</v>
      </c>
      <c r="D145" s="159" t="s">
        <v>1081</v>
      </c>
    </row>
    <row r="146" spans="1:4" ht="15" customHeight="1">
      <c r="A146" s="661" t="s">
        <v>1141</v>
      </c>
      <c r="B146" s="662" t="s">
        <v>1142</v>
      </c>
      <c r="C146" s="155" t="s">
        <v>361</v>
      </c>
      <c r="D146" s="156" t="s">
        <v>1081</v>
      </c>
    </row>
    <row r="147" spans="1:4" ht="15" customHeight="1">
      <c r="A147" s="659" t="s">
        <v>1143</v>
      </c>
      <c r="B147" s="660" t="s">
        <v>1144</v>
      </c>
      <c r="C147" s="158" t="s">
        <v>361</v>
      </c>
      <c r="D147" s="159" t="s">
        <v>1081</v>
      </c>
    </row>
    <row r="148" spans="1:4" ht="15" customHeight="1">
      <c r="A148" s="661" t="s">
        <v>1145</v>
      </c>
      <c r="B148" s="662" t="s">
        <v>1146</v>
      </c>
      <c r="C148" s="155" t="s">
        <v>361</v>
      </c>
      <c r="D148" s="156" t="s">
        <v>1081</v>
      </c>
    </row>
    <row r="149" spans="1:4" ht="15" customHeight="1">
      <c r="A149" s="659" t="s">
        <v>1147</v>
      </c>
      <c r="B149" s="660" t="s">
        <v>1148</v>
      </c>
      <c r="C149" s="157">
        <v>4.13</v>
      </c>
      <c r="D149" s="159" t="s">
        <v>361</v>
      </c>
    </row>
    <row r="150" spans="1:4" ht="15" customHeight="1">
      <c r="A150" s="661" t="s">
        <v>1149</v>
      </c>
      <c r="B150" s="662" t="s">
        <v>1150</v>
      </c>
      <c r="C150" s="154">
        <v>4.17</v>
      </c>
      <c r="D150" s="156" t="s">
        <v>361</v>
      </c>
    </row>
    <row r="151" spans="1:4" ht="15" customHeight="1">
      <c r="A151" s="659" t="s">
        <v>1137</v>
      </c>
      <c r="B151" s="660" t="s">
        <v>1138</v>
      </c>
      <c r="C151" s="158" t="s">
        <v>361</v>
      </c>
      <c r="D151" s="159" t="s">
        <v>1081</v>
      </c>
    </row>
    <row r="152" spans="1:4" ht="15" customHeight="1">
      <c r="A152" s="661" t="s">
        <v>1151</v>
      </c>
      <c r="B152" s="662" t="s">
        <v>1152</v>
      </c>
      <c r="C152" s="155" t="s">
        <v>361</v>
      </c>
      <c r="D152" s="156" t="s">
        <v>1081</v>
      </c>
    </row>
    <row r="153" spans="1:4" ht="15" customHeight="1">
      <c r="A153" s="659" t="s">
        <v>1153</v>
      </c>
      <c r="B153" s="660" t="s">
        <v>1154</v>
      </c>
      <c r="C153" s="157">
        <v>3.18</v>
      </c>
      <c r="D153" s="159" t="s">
        <v>361</v>
      </c>
    </row>
    <row r="154" spans="1:4" ht="15" customHeight="1">
      <c r="A154" s="661" t="s">
        <v>1155</v>
      </c>
      <c r="B154" s="662" t="s">
        <v>1156</v>
      </c>
      <c r="C154" s="154">
        <v>3.27</v>
      </c>
      <c r="D154" s="156" t="s">
        <v>361</v>
      </c>
    </row>
    <row r="155" spans="1:4" ht="15" customHeight="1">
      <c r="A155" s="659" t="s">
        <v>1157</v>
      </c>
      <c r="B155" s="660" t="s">
        <v>1158</v>
      </c>
      <c r="C155" s="157">
        <v>4.6399999999999997</v>
      </c>
      <c r="D155" s="159" t="s">
        <v>361</v>
      </c>
    </row>
    <row r="156" spans="1:4" ht="15" customHeight="1">
      <c r="A156" s="661" t="s">
        <v>1159</v>
      </c>
      <c r="B156" s="662" t="s">
        <v>1160</v>
      </c>
      <c r="C156" s="155" t="s">
        <v>361</v>
      </c>
      <c r="D156" s="156" t="s">
        <v>1081</v>
      </c>
    </row>
    <row r="157" spans="1:4" ht="15" customHeight="1">
      <c r="A157" s="659" t="s">
        <v>278</v>
      </c>
      <c r="B157" s="660" t="s">
        <v>692</v>
      </c>
      <c r="C157" s="157">
        <v>3.53</v>
      </c>
      <c r="D157" s="159" t="s">
        <v>361</v>
      </c>
    </row>
    <row r="158" spans="1:4" ht="15" customHeight="1">
      <c r="A158" s="661" t="s">
        <v>1304</v>
      </c>
      <c r="B158" s="662" t="s">
        <v>1305</v>
      </c>
      <c r="C158" s="155" t="s">
        <v>361</v>
      </c>
      <c r="D158" s="156" t="s">
        <v>1081</v>
      </c>
    </row>
    <row r="159" spans="1:4" ht="15" customHeight="1">
      <c r="A159" s="659" t="s">
        <v>1306</v>
      </c>
      <c r="B159" s="660" t="s">
        <v>1307</v>
      </c>
      <c r="C159" s="158" t="s">
        <v>361</v>
      </c>
      <c r="D159" s="159" t="s">
        <v>1081</v>
      </c>
    </row>
    <row r="160" spans="1:4" ht="15" customHeight="1">
      <c r="A160" s="661" t="s">
        <v>1308</v>
      </c>
      <c r="B160" s="662" t="s">
        <v>1309</v>
      </c>
      <c r="C160" s="154">
        <v>3.06</v>
      </c>
      <c r="D160" s="156" t="s">
        <v>361</v>
      </c>
    </row>
    <row r="161" spans="1:4" ht="15" customHeight="1">
      <c r="A161" s="659" t="s">
        <v>1310</v>
      </c>
      <c r="B161" s="660" t="s">
        <v>1311</v>
      </c>
      <c r="C161" s="158" t="s">
        <v>361</v>
      </c>
      <c r="D161" s="159" t="s">
        <v>1081</v>
      </c>
    </row>
    <row r="162" spans="1:4" ht="15" customHeight="1">
      <c r="A162" s="661" t="s">
        <v>1318</v>
      </c>
      <c r="B162" s="662" t="s">
        <v>1319</v>
      </c>
      <c r="C162" s="155" t="s">
        <v>361</v>
      </c>
      <c r="D162" s="156" t="s">
        <v>1081</v>
      </c>
    </row>
    <row r="163" spans="1:4" ht="15" customHeight="1">
      <c r="A163" s="659" t="s">
        <v>1312</v>
      </c>
      <c r="B163" s="660" t="s">
        <v>1313</v>
      </c>
      <c r="C163" s="158" t="s">
        <v>361</v>
      </c>
      <c r="D163" s="159" t="s">
        <v>1081</v>
      </c>
    </row>
    <row r="164" spans="1:4" ht="15" customHeight="1">
      <c r="A164" s="661" t="s">
        <v>1314</v>
      </c>
      <c r="B164" s="662" t="s">
        <v>1315</v>
      </c>
      <c r="C164" s="155" t="s">
        <v>361</v>
      </c>
      <c r="D164" s="156" t="s">
        <v>1081</v>
      </c>
    </row>
    <row r="165" spans="1:4" ht="15" customHeight="1">
      <c r="A165" s="659" t="s">
        <v>1316</v>
      </c>
      <c r="B165" s="660" t="s">
        <v>1317</v>
      </c>
      <c r="C165" s="158" t="s">
        <v>361</v>
      </c>
      <c r="D165" s="159" t="s">
        <v>1081</v>
      </c>
    </row>
    <row r="166" spans="1:4" ht="15" customHeight="1">
      <c r="A166" s="661" t="s">
        <v>1322</v>
      </c>
      <c r="B166" s="662" t="s">
        <v>1323</v>
      </c>
      <c r="C166" s="155" t="s">
        <v>361</v>
      </c>
      <c r="D166" s="156" t="s">
        <v>1081</v>
      </c>
    </row>
    <row r="167" spans="1:4" ht="15" customHeight="1">
      <c r="A167" s="659" t="s">
        <v>1326</v>
      </c>
      <c r="B167" s="660" t="s">
        <v>1327</v>
      </c>
      <c r="C167" s="158" t="s">
        <v>361</v>
      </c>
      <c r="D167" s="159" t="s">
        <v>1081</v>
      </c>
    </row>
    <row r="168" spans="1:4" ht="15" customHeight="1">
      <c r="A168" s="661" t="s">
        <v>1328</v>
      </c>
      <c r="B168" s="662" t="s">
        <v>1329</v>
      </c>
      <c r="C168" s="155" t="s">
        <v>361</v>
      </c>
      <c r="D168" s="156" t="s">
        <v>1081</v>
      </c>
    </row>
    <row r="169" spans="1:4" ht="15" customHeight="1">
      <c r="A169" s="659" t="s">
        <v>1330</v>
      </c>
      <c r="B169" s="660" t="s">
        <v>1331</v>
      </c>
      <c r="C169" s="157">
        <v>4.41</v>
      </c>
      <c r="D169" s="159" t="s">
        <v>361</v>
      </c>
    </row>
    <row r="170" spans="1:4" ht="15" customHeight="1">
      <c r="A170" s="661" t="s">
        <v>1324</v>
      </c>
      <c r="B170" s="662" t="s">
        <v>1325</v>
      </c>
      <c r="C170" s="154">
        <v>2.62</v>
      </c>
      <c r="D170" s="156" t="s">
        <v>361</v>
      </c>
    </row>
    <row r="171" spans="1:4" ht="15" customHeight="1">
      <c r="A171" s="659" t="s">
        <v>1320</v>
      </c>
      <c r="B171" s="660" t="s">
        <v>1321</v>
      </c>
      <c r="C171" s="158" t="s">
        <v>361</v>
      </c>
      <c r="D171" s="159" t="s">
        <v>1081</v>
      </c>
    </row>
    <row r="172" spans="1:4" ht="15" customHeight="1">
      <c r="A172" s="661" t="s">
        <v>280</v>
      </c>
      <c r="B172" s="662" t="s">
        <v>691</v>
      </c>
      <c r="C172" s="154">
        <v>4.29</v>
      </c>
      <c r="D172" s="156" t="s">
        <v>361</v>
      </c>
    </row>
    <row r="173" spans="1:4" ht="15" customHeight="1">
      <c r="A173" s="659" t="s">
        <v>280</v>
      </c>
      <c r="B173" s="660" t="s">
        <v>1185</v>
      </c>
      <c r="C173" s="157">
        <v>4.29</v>
      </c>
      <c r="D173" s="159" t="s">
        <v>361</v>
      </c>
    </row>
    <row r="174" spans="1:4" ht="15" customHeight="1">
      <c r="A174" s="661" t="s">
        <v>312</v>
      </c>
      <c r="B174" s="662" t="s">
        <v>690</v>
      </c>
      <c r="C174" s="154">
        <v>4.54</v>
      </c>
      <c r="D174" s="156" t="s">
        <v>361</v>
      </c>
    </row>
    <row r="175" spans="1:4" ht="15" customHeight="1">
      <c r="A175" s="659" t="s">
        <v>1409</v>
      </c>
      <c r="B175" s="660" t="s">
        <v>1410</v>
      </c>
      <c r="C175" s="158" t="s">
        <v>361</v>
      </c>
      <c r="D175" s="159" t="s">
        <v>1081</v>
      </c>
    </row>
    <row r="176" spans="1:4" ht="15" customHeight="1">
      <c r="A176" s="661" t="s">
        <v>1411</v>
      </c>
      <c r="B176" s="662" t="s">
        <v>1412</v>
      </c>
      <c r="C176" s="155" t="s">
        <v>361</v>
      </c>
      <c r="D176" s="156" t="s">
        <v>1081</v>
      </c>
    </row>
    <row r="177" spans="1:4" ht="15" customHeight="1">
      <c r="A177" s="659" t="s">
        <v>1413</v>
      </c>
      <c r="B177" s="660" t="s">
        <v>1414</v>
      </c>
      <c r="C177" s="158" t="s">
        <v>361</v>
      </c>
      <c r="D177" s="159" t="s">
        <v>1081</v>
      </c>
    </row>
    <row r="178" spans="1:4" ht="15" customHeight="1">
      <c r="A178" s="661" t="s">
        <v>1415</v>
      </c>
      <c r="B178" s="662" t="s">
        <v>1416</v>
      </c>
      <c r="C178" s="154">
        <v>4.6500000000000004</v>
      </c>
      <c r="D178" s="156" t="s">
        <v>361</v>
      </c>
    </row>
    <row r="179" spans="1:4" ht="15" customHeight="1">
      <c r="A179" s="659" t="s">
        <v>1417</v>
      </c>
      <c r="B179" s="660" t="s">
        <v>1418</v>
      </c>
      <c r="C179" s="158" t="s">
        <v>361</v>
      </c>
      <c r="D179" s="159" t="s">
        <v>1081</v>
      </c>
    </row>
    <row r="180" spans="1:4" ht="15" customHeight="1">
      <c r="A180" s="661" t="s">
        <v>314</v>
      </c>
      <c r="B180" s="662" t="s">
        <v>689</v>
      </c>
      <c r="C180" s="154">
        <v>3.33</v>
      </c>
      <c r="D180" s="156" t="s">
        <v>361</v>
      </c>
    </row>
    <row r="181" spans="1:4" ht="15" customHeight="1">
      <c r="A181" s="659" t="s">
        <v>1186</v>
      </c>
      <c r="B181" s="660" t="s">
        <v>1187</v>
      </c>
      <c r="C181" s="158" t="s">
        <v>361</v>
      </c>
      <c r="D181" s="159" t="s">
        <v>1081</v>
      </c>
    </row>
    <row r="182" spans="1:4" ht="15" customHeight="1">
      <c r="A182" s="661" t="s">
        <v>1190</v>
      </c>
      <c r="B182" s="662" t="s">
        <v>1191</v>
      </c>
      <c r="C182" s="155" t="s">
        <v>361</v>
      </c>
      <c r="D182" s="156" t="s">
        <v>1081</v>
      </c>
    </row>
    <row r="183" spans="1:4" ht="15" customHeight="1">
      <c r="A183" s="659" t="s">
        <v>1351</v>
      </c>
      <c r="B183" s="660" t="s">
        <v>1192</v>
      </c>
      <c r="C183" s="158" t="s">
        <v>361</v>
      </c>
      <c r="D183" s="159" t="s">
        <v>1081</v>
      </c>
    </row>
    <row r="184" spans="1:4" ht="15" customHeight="1">
      <c r="A184" s="661" t="s">
        <v>1193</v>
      </c>
      <c r="B184" s="662" t="s">
        <v>1194</v>
      </c>
      <c r="C184" s="155" t="s">
        <v>361</v>
      </c>
      <c r="D184" s="156" t="s">
        <v>1081</v>
      </c>
    </row>
    <row r="185" spans="1:4" ht="15" customHeight="1">
      <c r="A185" s="659" t="s">
        <v>1195</v>
      </c>
      <c r="B185" s="660" t="s">
        <v>1196</v>
      </c>
      <c r="C185" s="158" t="s">
        <v>361</v>
      </c>
      <c r="D185" s="159" t="s">
        <v>1081</v>
      </c>
    </row>
    <row r="186" spans="1:4" ht="15" customHeight="1">
      <c r="A186" s="661" t="s">
        <v>1188</v>
      </c>
      <c r="B186" s="662" t="s">
        <v>1189</v>
      </c>
      <c r="C186" s="154">
        <v>3.42</v>
      </c>
      <c r="D186" s="156" t="s">
        <v>361</v>
      </c>
    </row>
    <row r="187" spans="1:4" ht="15" customHeight="1">
      <c r="A187" s="659" t="s">
        <v>1197</v>
      </c>
      <c r="B187" s="660" t="s">
        <v>1198</v>
      </c>
      <c r="C187" s="157">
        <v>3.24</v>
      </c>
      <c r="D187" s="159" t="s">
        <v>361</v>
      </c>
    </row>
    <row r="188" spans="1:4" ht="15" customHeight="1">
      <c r="A188" s="661" t="s">
        <v>316</v>
      </c>
      <c r="B188" s="662" t="s">
        <v>688</v>
      </c>
      <c r="C188" s="154">
        <v>5.42</v>
      </c>
      <c r="D188" s="156" t="s">
        <v>361</v>
      </c>
    </row>
    <row r="189" spans="1:4" ht="15" customHeight="1">
      <c r="A189" s="659" t="s">
        <v>1332</v>
      </c>
      <c r="B189" s="660" t="s">
        <v>1333</v>
      </c>
      <c r="C189" s="157">
        <v>5.01</v>
      </c>
      <c r="D189" s="159" t="s">
        <v>361</v>
      </c>
    </row>
    <row r="190" spans="1:4" ht="15" customHeight="1">
      <c r="A190" s="661" t="s">
        <v>1334</v>
      </c>
      <c r="B190" s="662" t="s">
        <v>1335</v>
      </c>
      <c r="C190" s="154">
        <v>5.67</v>
      </c>
      <c r="D190" s="156" t="s">
        <v>361</v>
      </c>
    </row>
    <row r="191" spans="1:4" ht="15" customHeight="1">
      <c r="A191" s="659" t="s">
        <v>1337</v>
      </c>
      <c r="B191" s="660" t="s">
        <v>1338</v>
      </c>
      <c r="C191" s="157">
        <v>3.5</v>
      </c>
      <c r="D191" s="159" t="s">
        <v>361</v>
      </c>
    </row>
    <row r="192" spans="1:4" ht="15" customHeight="1">
      <c r="A192" s="661" t="s">
        <v>316</v>
      </c>
      <c r="B192" s="662" t="s">
        <v>1336</v>
      </c>
      <c r="C192" s="154">
        <v>5.44</v>
      </c>
      <c r="D192" s="156" t="s">
        <v>361</v>
      </c>
    </row>
    <row r="193" spans="1:4" ht="15" customHeight="1">
      <c r="A193" s="659" t="s">
        <v>327</v>
      </c>
      <c r="B193" s="660" t="s">
        <v>687</v>
      </c>
      <c r="C193" s="158">
        <v>5</v>
      </c>
      <c r="D193" s="159" t="s">
        <v>361</v>
      </c>
    </row>
    <row r="194" spans="1:4" ht="15" customHeight="1">
      <c r="A194" s="661" t="s">
        <v>1339</v>
      </c>
      <c r="B194" s="662" t="s">
        <v>1340</v>
      </c>
      <c r="C194" s="155" t="s">
        <v>361</v>
      </c>
      <c r="D194" s="156" t="s">
        <v>1081</v>
      </c>
    </row>
    <row r="195" spans="1:4" ht="15" customHeight="1">
      <c r="A195" s="659" t="s">
        <v>1341</v>
      </c>
      <c r="B195" s="660" t="s">
        <v>1342</v>
      </c>
      <c r="C195" s="158" t="s">
        <v>361</v>
      </c>
      <c r="D195" s="159" t="s">
        <v>1081</v>
      </c>
    </row>
    <row r="196" spans="1:4" ht="15" customHeight="1">
      <c r="A196" s="661" t="s">
        <v>1343</v>
      </c>
      <c r="B196" s="662" t="s">
        <v>1344</v>
      </c>
      <c r="C196" s="155" t="s">
        <v>361</v>
      </c>
      <c r="D196" s="156" t="s">
        <v>1081</v>
      </c>
    </row>
    <row r="197" spans="1:4" ht="15" customHeight="1">
      <c r="A197" s="659" t="s">
        <v>1345</v>
      </c>
      <c r="B197" s="660" t="s">
        <v>1346</v>
      </c>
      <c r="C197" s="158" t="s">
        <v>361</v>
      </c>
      <c r="D197" s="159" t="s">
        <v>1081</v>
      </c>
    </row>
    <row r="198" spans="1:4" ht="15" customHeight="1">
      <c r="A198" s="661" t="s">
        <v>1347</v>
      </c>
      <c r="B198" s="662" t="s">
        <v>1348</v>
      </c>
      <c r="C198" s="155" t="s">
        <v>361</v>
      </c>
      <c r="D198" s="156" t="s">
        <v>1081</v>
      </c>
    </row>
    <row r="199" spans="1:4" ht="15" customHeight="1">
      <c r="A199" s="659" t="s">
        <v>1349</v>
      </c>
      <c r="B199" s="660" t="s">
        <v>1350</v>
      </c>
      <c r="C199" s="158" t="s">
        <v>361</v>
      </c>
      <c r="D199" s="159" t="s">
        <v>1081</v>
      </c>
    </row>
    <row r="200" spans="1:4" ht="15" customHeight="1">
      <c r="A200" s="661" t="s">
        <v>1351</v>
      </c>
      <c r="B200" s="662" t="s">
        <v>1352</v>
      </c>
      <c r="C200" s="155" t="s">
        <v>361</v>
      </c>
      <c r="D200" s="156" t="s">
        <v>1081</v>
      </c>
    </row>
    <row r="201" spans="1:4" ht="15" customHeight="1">
      <c r="A201" s="659" t="s">
        <v>1353</v>
      </c>
      <c r="B201" s="660" t="s">
        <v>1354</v>
      </c>
      <c r="C201" s="158" t="s">
        <v>361</v>
      </c>
      <c r="D201" s="159" t="s">
        <v>1081</v>
      </c>
    </row>
    <row r="202" spans="1:4" ht="15" customHeight="1">
      <c r="A202" s="661" t="s">
        <v>1355</v>
      </c>
      <c r="B202" s="662" t="s">
        <v>1356</v>
      </c>
      <c r="C202" s="155" t="s">
        <v>361</v>
      </c>
      <c r="D202" s="156" t="s">
        <v>1081</v>
      </c>
    </row>
    <row r="203" spans="1:4" ht="15" customHeight="1">
      <c r="A203" s="659" t="s">
        <v>1357</v>
      </c>
      <c r="B203" s="660" t="s">
        <v>1358</v>
      </c>
      <c r="C203" s="157">
        <v>4.68</v>
      </c>
      <c r="D203" s="159" t="s">
        <v>361</v>
      </c>
    </row>
    <row r="204" spans="1:4" ht="15" customHeight="1">
      <c r="A204" s="661" t="s">
        <v>1359</v>
      </c>
      <c r="B204" s="662" t="s">
        <v>1360</v>
      </c>
      <c r="C204" s="155" t="s">
        <v>361</v>
      </c>
      <c r="D204" s="156" t="s">
        <v>1081</v>
      </c>
    </row>
    <row r="205" spans="1:4" ht="15" customHeight="1">
      <c r="A205" s="659" t="s">
        <v>1366</v>
      </c>
      <c r="B205" s="660" t="s">
        <v>1367</v>
      </c>
      <c r="C205" s="158" t="s">
        <v>361</v>
      </c>
      <c r="D205" s="159" t="s">
        <v>1081</v>
      </c>
    </row>
    <row r="206" spans="1:4" ht="15" customHeight="1">
      <c r="A206" s="661" t="s">
        <v>1368</v>
      </c>
      <c r="B206" s="662" t="s">
        <v>1369</v>
      </c>
      <c r="C206" s="155" t="s">
        <v>361</v>
      </c>
      <c r="D206" s="156" t="s">
        <v>1081</v>
      </c>
    </row>
    <row r="207" spans="1:4" ht="15" customHeight="1">
      <c r="A207" s="659" t="s">
        <v>1370</v>
      </c>
      <c r="B207" s="660" t="s">
        <v>1371</v>
      </c>
      <c r="C207" s="158" t="s">
        <v>361</v>
      </c>
      <c r="D207" s="159" t="s">
        <v>1081</v>
      </c>
    </row>
    <row r="208" spans="1:4" ht="15" customHeight="1">
      <c r="A208" s="661" t="s">
        <v>1372</v>
      </c>
      <c r="B208" s="662" t="s">
        <v>1373</v>
      </c>
      <c r="C208" s="155" t="s">
        <v>361</v>
      </c>
      <c r="D208" s="156" t="s">
        <v>1081</v>
      </c>
    </row>
    <row r="209" spans="1:4" ht="15" customHeight="1">
      <c r="A209" s="659" t="s">
        <v>1374</v>
      </c>
      <c r="B209" s="660" t="s">
        <v>1375</v>
      </c>
      <c r="C209" s="158" t="s">
        <v>361</v>
      </c>
      <c r="D209" s="159" t="s">
        <v>1081</v>
      </c>
    </row>
    <row r="210" spans="1:4" ht="15" customHeight="1">
      <c r="A210" s="661" t="s">
        <v>1376</v>
      </c>
      <c r="B210" s="662" t="s">
        <v>1377</v>
      </c>
      <c r="C210" s="155" t="s">
        <v>361</v>
      </c>
      <c r="D210" s="156" t="s">
        <v>1081</v>
      </c>
    </row>
    <row r="211" spans="1:4" ht="15" customHeight="1">
      <c r="A211" s="659" t="s">
        <v>1378</v>
      </c>
      <c r="B211" s="660" t="s">
        <v>1379</v>
      </c>
      <c r="C211" s="158" t="s">
        <v>361</v>
      </c>
      <c r="D211" s="159" t="s">
        <v>1081</v>
      </c>
    </row>
    <row r="212" spans="1:4" ht="15" customHeight="1">
      <c r="A212" s="661" t="s">
        <v>1361</v>
      </c>
      <c r="B212" s="662" t="s">
        <v>1362</v>
      </c>
      <c r="C212" s="155" t="s">
        <v>361</v>
      </c>
      <c r="D212" s="156" t="s">
        <v>1081</v>
      </c>
    </row>
    <row r="213" spans="1:4" ht="15" customHeight="1">
      <c r="A213" s="659" t="s">
        <v>327</v>
      </c>
      <c r="B213" s="660" t="s">
        <v>1363</v>
      </c>
      <c r="C213" s="157">
        <v>5.37</v>
      </c>
      <c r="D213" s="159" t="s">
        <v>361</v>
      </c>
    </row>
    <row r="214" spans="1:4" ht="15" customHeight="1">
      <c r="A214" s="661" t="s">
        <v>1364</v>
      </c>
      <c r="B214" s="662" t="s">
        <v>1365</v>
      </c>
      <c r="C214" s="155" t="s">
        <v>361</v>
      </c>
      <c r="D214" s="156" t="s">
        <v>1081</v>
      </c>
    </row>
    <row r="215" spans="1:4" ht="15" customHeight="1">
      <c r="A215" s="659" t="s">
        <v>336</v>
      </c>
      <c r="B215" s="660" t="s">
        <v>686</v>
      </c>
      <c r="C215" s="157">
        <v>6.5</v>
      </c>
      <c r="D215" s="159" t="s">
        <v>361</v>
      </c>
    </row>
    <row r="216" spans="1:4" ht="15" customHeight="1">
      <c r="A216" s="661" t="s">
        <v>1380</v>
      </c>
      <c r="B216" s="662" t="s">
        <v>1381</v>
      </c>
      <c r="C216" s="154">
        <v>6.29</v>
      </c>
      <c r="D216" s="156" t="s">
        <v>361</v>
      </c>
    </row>
    <row r="217" spans="1:4" ht="15" customHeight="1">
      <c r="A217" s="659" t="s">
        <v>1382</v>
      </c>
      <c r="B217" s="660" t="s">
        <v>1383</v>
      </c>
      <c r="C217" s="157">
        <v>4.55</v>
      </c>
      <c r="D217" s="159" t="s">
        <v>361</v>
      </c>
    </row>
    <row r="218" spans="1:4" ht="15" customHeight="1">
      <c r="A218" s="661" t="s">
        <v>1384</v>
      </c>
      <c r="B218" s="662" t="s">
        <v>1385</v>
      </c>
      <c r="C218" s="154">
        <v>5.32</v>
      </c>
      <c r="D218" s="156" t="s">
        <v>361</v>
      </c>
    </row>
    <row r="219" spans="1:4" ht="15" customHeight="1">
      <c r="A219" s="659" t="s">
        <v>1386</v>
      </c>
      <c r="B219" s="660" t="s">
        <v>1387</v>
      </c>
      <c r="C219" s="157">
        <v>7.24</v>
      </c>
      <c r="D219" s="159" t="s">
        <v>361</v>
      </c>
    </row>
    <row r="220" spans="1:4" ht="15" customHeight="1">
      <c r="A220" s="661" t="s">
        <v>176</v>
      </c>
      <c r="B220" s="662" t="s">
        <v>1388</v>
      </c>
      <c r="C220" s="154">
        <v>6.85</v>
      </c>
      <c r="D220" s="156" t="s">
        <v>361</v>
      </c>
    </row>
    <row r="221" spans="1:4" ht="15" customHeight="1">
      <c r="A221" s="659" t="s">
        <v>1389</v>
      </c>
      <c r="B221" s="660" t="s">
        <v>1390</v>
      </c>
      <c r="C221" s="157">
        <v>6.43</v>
      </c>
      <c r="D221" s="159" t="s">
        <v>361</v>
      </c>
    </row>
    <row r="222" spans="1:4" ht="15" customHeight="1">
      <c r="A222" s="661" t="s">
        <v>1391</v>
      </c>
      <c r="B222" s="662" t="s">
        <v>1392</v>
      </c>
      <c r="C222" s="154">
        <v>5.85</v>
      </c>
      <c r="D222" s="156" t="s">
        <v>361</v>
      </c>
    </row>
    <row r="223" spans="1:4" ht="15" customHeight="1">
      <c r="A223" s="659" t="s">
        <v>1395</v>
      </c>
      <c r="B223" s="660" t="s">
        <v>1396</v>
      </c>
      <c r="C223" s="157">
        <v>5.08</v>
      </c>
      <c r="D223" s="159" t="s">
        <v>361</v>
      </c>
    </row>
    <row r="224" spans="1:4" ht="15" customHeight="1">
      <c r="A224" s="661" t="s">
        <v>1397</v>
      </c>
      <c r="B224" s="662" t="s">
        <v>1398</v>
      </c>
      <c r="C224" s="154">
        <v>6.32</v>
      </c>
      <c r="D224" s="156" t="s">
        <v>361</v>
      </c>
    </row>
    <row r="225" spans="1:4" ht="15" customHeight="1">
      <c r="A225" s="659" t="s">
        <v>1399</v>
      </c>
      <c r="B225" s="660" t="s">
        <v>1400</v>
      </c>
      <c r="C225" s="157">
        <v>7.26</v>
      </c>
      <c r="D225" s="159" t="s">
        <v>361</v>
      </c>
    </row>
    <row r="226" spans="1:4" ht="15" customHeight="1">
      <c r="A226" s="661" t="s">
        <v>1401</v>
      </c>
      <c r="B226" s="662" t="s">
        <v>1402</v>
      </c>
      <c r="C226" s="154">
        <v>5.09</v>
      </c>
      <c r="D226" s="156" t="s">
        <v>361</v>
      </c>
    </row>
    <row r="227" spans="1:4" ht="15" customHeight="1">
      <c r="A227" s="659" t="s">
        <v>1403</v>
      </c>
      <c r="B227" s="660" t="s">
        <v>1404</v>
      </c>
      <c r="C227" s="157">
        <v>3.39</v>
      </c>
      <c r="D227" s="159" t="s">
        <v>361</v>
      </c>
    </row>
    <row r="228" spans="1:4" ht="15" customHeight="1">
      <c r="A228" s="661" t="s">
        <v>1405</v>
      </c>
      <c r="B228" s="662" t="s">
        <v>1406</v>
      </c>
      <c r="C228" s="154">
        <v>7.31</v>
      </c>
      <c r="D228" s="156" t="s">
        <v>361</v>
      </c>
    </row>
    <row r="229" spans="1:4" ht="15" customHeight="1">
      <c r="A229" s="659" t="s">
        <v>1407</v>
      </c>
      <c r="B229" s="660" t="s">
        <v>1408</v>
      </c>
      <c r="C229" s="157">
        <v>5.56</v>
      </c>
      <c r="D229" s="159" t="s">
        <v>361</v>
      </c>
    </row>
    <row r="230" spans="1:4" ht="15" customHeight="1">
      <c r="A230" s="661" t="s">
        <v>1393</v>
      </c>
      <c r="B230" s="662" t="s">
        <v>1394</v>
      </c>
      <c r="C230" s="154">
        <v>5.6</v>
      </c>
      <c r="D230" s="156" t="s">
        <v>361</v>
      </c>
    </row>
    <row r="231" spans="1:4" ht="15" customHeight="1">
      <c r="A231" s="659" t="s">
        <v>90</v>
      </c>
      <c r="B231" s="660" t="s">
        <v>685</v>
      </c>
      <c r="C231" s="157">
        <v>3.54</v>
      </c>
      <c r="D231" s="159" t="s">
        <v>361</v>
      </c>
    </row>
    <row r="232" spans="1:4" ht="15" customHeight="1">
      <c r="A232" s="661" t="s">
        <v>89</v>
      </c>
      <c r="B232" s="662" t="s">
        <v>684</v>
      </c>
      <c r="C232" s="155" t="s">
        <v>361</v>
      </c>
      <c r="D232" s="156" t="s">
        <v>1081</v>
      </c>
    </row>
    <row r="233" spans="1:4" ht="15" customHeight="1">
      <c r="A233" s="659" t="s">
        <v>119</v>
      </c>
      <c r="B233" s="660" t="s">
        <v>683</v>
      </c>
      <c r="C233" s="157">
        <v>3.8</v>
      </c>
      <c r="D233" s="159" t="s">
        <v>361</v>
      </c>
    </row>
    <row r="234" spans="1:4" ht="15" customHeight="1">
      <c r="A234" s="661" t="s">
        <v>201</v>
      </c>
      <c r="B234" s="662" t="s">
        <v>682</v>
      </c>
      <c r="C234" s="155" t="s">
        <v>361</v>
      </c>
      <c r="D234" s="156" t="s">
        <v>1081</v>
      </c>
    </row>
    <row r="235" spans="1:4" ht="15" customHeight="1">
      <c r="A235" s="659" t="s">
        <v>263</v>
      </c>
      <c r="B235" s="660" t="s">
        <v>681</v>
      </c>
      <c r="C235" s="158" t="s">
        <v>361</v>
      </c>
      <c r="D235" s="159" t="s">
        <v>1081</v>
      </c>
    </row>
    <row r="236" spans="1:4" ht="15" customHeight="1">
      <c r="A236" s="661" t="s">
        <v>317</v>
      </c>
      <c r="B236" s="662" t="s">
        <v>680</v>
      </c>
      <c r="C236" s="154">
        <v>2.27</v>
      </c>
      <c r="D236" s="156" t="s">
        <v>361</v>
      </c>
    </row>
    <row r="237" spans="1:4" ht="15" customHeight="1">
      <c r="A237" s="659" t="s">
        <v>339</v>
      </c>
      <c r="B237" s="660" t="s">
        <v>679</v>
      </c>
      <c r="C237" s="157">
        <v>3.38</v>
      </c>
      <c r="D237" s="159" t="s">
        <v>361</v>
      </c>
    </row>
    <row r="238" spans="1:4" ht="15" customHeight="1">
      <c r="A238" s="661" t="s">
        <v>59</v>
      </c>
      <c r="B238" s="662" t="s">
        <v>678</v>
      </c>
      <c r="C238" s="154">
        <v>2.86</v>
      </c>
      <c r="D238" s="156" t="s">
        <v>361</v>
      </c>
    </row>
    <row r="239" spans="1:4" ht="15" customHeight="1">
      <c r="A239" s="659" t="s">
        <v>58</v>
      </c>
      <c r="B239" s="660" t="s">
        <v>677</v>
      </c>
      <c r="C239" s="157">
        <v>2.92</v>
      </c>
      <c r="D239" s="159" t="s">
        <v>361</v>
      </c>
    </row>
    <row r="240" spans="1:4" ht="15" customHeight="1">
      <c r="A240" s="661" t="s">
        <v>79</v>
      </c>
      <c r="B240" s="662" t="s">
        <v>676</v>
      </c>
      <c r="C240" s="154">
        <v>2.83</v>
      </c>
      <c r="D240" s="156" t="s">
        <v>361</v>
      </c>
    </row>
    <row r="241" spans="1:4" ht="15" customHeight="1">
      <c r="A241" s="659" t="s">
        <v>111</v>
      </c>
      <c r="B241" s="660" t="s">
        <v>675</v>
      </c>
      <c r="C241" s="158" t="s">
        <v>361</v>
      </c>
      <c r="D241" s="159" t="s">
        <v>1081</v>
      </c>
    </row>
    <row r="242" spans="1:4" ht="15" customHeight="1">
      <c r="A242" s="661" t="s">
        <v>117</v>
      </c>
      <c r="B242" s="662" t="s">
        <v>674</v>
      </c>
      <c r="C242" s="154">
        <v>2.56</v>
      </c>
      <c r="D242" s="156" t="s">
        <v>361</v>
      </c>
    </row>
    <row r="243" spans="1:4" ht="15" customHeight="1">
      <c r="A243" s="659" t="s">
        <v>120</v>
      </c>
      <c r="B243" s="660" t="s">
        <v>673</v>
      </c>
      <c r="C243" s="157">
        <v>2.39</v>
      </c>
      <c r="D243" s="159" t="s">
        <v>361</v>
      </c>
    </row>
    <row r="244" spans="1:4" ht="15" customHeight="1">
      <c r="A244" s="661" t="s">
        <v>138</v>
      </c>
      <c r="B244" s="662" t="s">
        <v>672</v>
      </c>
      <c r="C244" s="154">
        <v>2.71</v>
      </c>
      <c r="D244" s="156" t="s">
        <v>361</v>
      </c>
    </row>
    <row r="245" spans="1:4" ht="15" customHeight="1">
      <c r="A245" s="659" t="s">
        <v>172</v>
      </c>
      <c r="B245" s="660" t="s">
        <v>671</v>
      </c>
      <c r="C245" s="157">
        <v>2.69</v>
      </c>
      <c r="D245" s="159" t="s">
        <v>361</v>
      </c>
    </row>
    <row r="246" spans="1:4" ht="15" customHeight="1">
      <c r="A246" s="661" t="s">
        <v>181</v>
      </c>
      <c r="B246" s="662" t="s">
        <v>670</v>
      </c>
      <c r="C246" s="154">
        <v>2.75</v>
      </c>
      <c r="D246" s="156" t="s">
        <v>361</v>
      </c>
    </row>
    <row r="247" spans="1:4" ht="15" customHeight="1">
      <c r="A247" s="659" t="s">
        <v>227</v>
      </c>
      <c r="B247" s="660" t="s">
        <v>669</v>
      </c>
      <c r="C247" s="157">
        <v>3.17</v>
      </c>
      <c r="D247" s="159" t="s">
        <v>361</v>
      </c>
    </row>
    <row r="248" spans="1:4" ht="15" customHeight="1">
      <c r="A248" s="661" t="s">
        <v>234</v>
      </c>
      <c r="B248" s="662" t="s">
        <v>668</v>
      </c>
      <c r="C248" s="154">
        <v>3.19</v>
      </c>
      <c r="D248" s="156" t="s">
        <v>361</v>
      </c>
    </row>
    <row r="249" spans="1:4" ht="15" customHeight="1">
      <c r="A249" s="659" t="s">
        <v>261</v>
      </c>
      <c r="B249" s="660" t="s">
        <v>667</v>
      </c>
      <c r="C249" s="158" t="s">
        <v>361</v>
      </c>
      <c r="D249" s="159" t="s">
        <v>1081</v>
      </c>
    </row>
    <row r="250" spans="1:4" ht="15" customHeight="1">
      <c r="A250" s="661" t="s">
        <v>41</v>
      </c>
      <c r="B250" s="662" t="s">
        <v>666</v>
      </c>
      <c r="C250" s="154">
        <v>3.22</v>
      </c>
      <c r="D250" s="156" t="s">
        <v>361</v>
      </c>
    </row>
    <row r="251" spans="1:4" ht="15" customHeight="1">
      <c r="A251" s="659" t="s">
        <v>2</v>
      </c>
      <c r="B251" s="660" t="s">
        <v>665</v>
      </c>
      <c r="C251" s="158" t="s">
        <v>361</v>
      </c>
      <c r="D251" s="159" t="s">
        <v>1081</v>
      </c>
    </row>
    <row r="252" spans="1:4" ht="15" customHeight="1">
      <c r="A252" s="661" t="s">
        <v>70</v>
      </c>
      <c r="B252" s="662" t="s">
        <v>664</v>
      </c>
      <c r="C252" s="155" t="s">
        <v>361</v>
      </c>
      <c r="D252" s="156" t="s">
        <v>1081</v>
      </c>
    </row>
    <row r="253" spans="1:4" ht="15" customHeight="1">
      <c r="A253" s="659" t="s">
        <v>104</v>
      </c>
      <c r="B253" s="660" t="s">
        <v>663</v>
      </c>
      <c r="C253" s="158" t="s">
        <v>361</v>
      </c>
      <c r="D253" s="159" t="s">
        <v>1081</v>
      </c>
    </row>
    <row r="254" spans="1:4" ht="15" customHeight="1">
      <c r="A254" s="661" t="s">
        <v>145</v>
      </c>
      <c r="B254" s="662" t="s">
        <v>662</v>
      </c>
      <c r="C254" s="155" t="s">
        <v>361</v>
      </c>
      <c r="D254" s="156" t="s">
        <v>1081</v>
      </c>
    </row>
    <row r="255" spans="1:4" ht="15" customHeight="1">
      <c r="A255" s="659" t="s">
        <v>165</v>
      </c>
      <c r="B255" s="660" t="s">
        <v>661</v>
      </c>
      <c r="C255" s="157">
        <v>2.41</v>
      </c>
      <c r="D255" s="159" t="s">
        <v>361</v>
      </c>
    </row>
    <row r="256" spans="1:4" ht="15" customHeight="1">
      <c r="A256" s="661" t="s">
        <v>189</v>
      </c>
      <c r="B256" s="662" t="s">
        <v>660</v>
      </c>
      <c r="C256" s="155" t="s">
        <v>361</v>
      </c>
      <c r="D256" s="156" t="s">
        <v>1081</v>
      </c>
    </row>
    <row r="257" spans="1:4" ht="15" customHeight="1">
      <c r="A257" s="659" t="s">
        <v>195</v>
      </c>
      <c r="B257" s="660" t="s">
        <v>659</v>
      </c>
      <c r="C257" s="157">
        <v>2.5499999999999998</v>
      </c>
      <c r="D257" s="159" t="s">
        <v>361</v>
      </c>
    </row>
    <row r="258" spans="1:4" ht="15" customHeight="1">
      <c r="A258" s="661" t="s">
        <v>209</v>
      </c>
      <c r="B258" s="662" t="s">
        <v>658</v>
      </c>
      <c r="C258" s="155" t="s">
        <v>361</v>
      </c>
      <c r="D258" s="156" t="s">
        <v>1081</v>
      </c>
    </row>
    <row r="259" spans="1:4" ht="15" customHeight="1">
      <c r="A259" s="659" t="s">
        <v>237</v>
      </c>
      <c r="B259" s="660" t="s">
        <v>657</v>
      </c>
      <c r="C259" s="158" t="s">
        <v>361</v>
      </c>
      <c r="D259" s="159" t="s">
        <v>1081</v>
      </c>
    </row>
    <row r="260" spans="1:4" ht="15" customHeight="1">
      <c r="A260" s="661" t="s">
        <v>240</v>
      </c>
      <c r="B260" s="662" t="s">
        <v>656</v>
      </c>
      <c r="C260" s="154">
        <v>3.5</v>
      </c>
      <c r="D260" s="156" t="s">
        <v>361</v>
      </c>
    </row>
    <row r="261" spans="1:4" ht="15" customHeight="1">
      <c r="A261" s="659" t="s">
        <v>266</v>
      </c>
      <c r="B261" s="660" t="s">
        <v>655</v>
      </c>
      <c r="C261" s="158" t="s">
        <v>361</v>
      </c>
      <c r="D261" s="159" t="s">
        <v>1081</v>
      </c>
    </row>
    <row r="262" spans="1:4" ht="15" customHeight="1">
      <c r="A262" s="661" t="s">
        <v>274</v>
      </c>
      <c r="B262" s="662" t="s">
        <v>654</v>
      </c>
      <c r="C262" s="155" t="s">
        <v>361</v>
      </c>
      <c r="D262" s="156" t="s">
        <v>1081</v>
      </c>
    </row>
    <row r="263" spans="1:4" ht="15" customHeight="1">
      <c r="A263" s="659" t="s">
        <v>281</v>
      </c>
      <c r="B263" s="660" t="s">
        <v>653</v>
      </c>
      <c r="C263" s="158" t="s">
        <v>361</v>
      </c>
      <c r="D263" s="159" t="s">
        <v>1081</v>
      </c>
    </row>
    <row r="264" spans="1:4" ht="15" customHeight="1">
      <c r="A264" s="661" t="s">
        <v>289</v>
      </c>
      <c r="B264" s="662" t="s">
        <v>652</v>
      </c>
      <c r="C264" s="155" t="s">
        <v>361</v>
      </c>
      <c r="D264" s="156" t="s">
        <v>1081</v>
      </c>
    </row>
    <row r="265" spans="1:4" ht="15" customHeight="1">
      <c r="A265" s="659" t="s">
        <v>302</v>
      </c>
      <c r="B265" s="660" t="s">
        <v>651</v>
      </c>
      <c r="C265" s="158" t="s">
        <v>361</v>
      </c>
      <c r="D265" s="159" t="s">
        <v>1081</v>
      </c>
    </row>
    <row r="266" spans="1:4" ht="15" customHeight="1">
      <c r="A266" s="661" t="s">
        <v>303</v>
      </c>
      <c r="B266" s="662" t="s">
        <v>650</v>
      </c>
      <c r="C266" s="155" t="s">
        <v>361</v>
      </c>
      <c r="D266" s="156" t="s">
        <v>1081</v>
      </c>
    </row>
    <row r="267" spans="1:4" ht="15" customHeight="1">
      <c r="A267" s="659" t="s">
        <v>308</v>
      </c>
      <c r="B267" s="660" t="s">
        <v>649</v>
      </c>
      <c r="C267" s="158" t="s">
        <v>361</v>
      </c>
      <c r="D267" s="159" t="s">
        <v>1081</v>
      </c>
    </row>
    <row r="268" spans="1:4" ht="15" customHeight="1">
      <c r="A268" s="661" t="s">
        <v>335</v>
      </c>
      <c r="B268" s="662" t="s">
        <v>648</v>
      </c>
      <c r="C268" s="155" t="s">
        <v>361</v>
      </c>
      <c r="D268" s="156" t="s">
        <v>1081</v>
      </c>
    </row>
    <row r="269" spans="1:4" ht="15" customHeight="1">
      <c r="A269" s="659" t="s">
        <v>340</v>
      </c>
      <c r="B269" s="660" t="s">
        <v>647</v>
      </c>
      <c r="C269" s="157">
        <v>3.9</v>
      </c>
      <c r="D269" s="159" t="s">
        <v>361</v>
      </c>
    </row>
    <row r="270" spans="1:4" ht="15" customHeight="1">
      <c r="A270" s="661" t="s">
        <v>40</v>
      </c>
      <c r="B270" s="662" t="s">
        <v>646</v>
      </c>
      <c r="C270" s="154">
        <v>2.4300000000000002</v>
      </c>
      <c r="D270" s="156" t="s">
        <v>361</v>
      </c>
    </row>
    <row r="271" spans="1:4" ht="15" customHeight="1">
      <c r="A271" s="659" t="s">
        <v>39</v>
      </c>
      <c r="B271" s="660" t="s">
        <v>645</v>
      </c>
      <c r="C271" s="158" t="s">
        <v>361</v>
      </c>
      <c r="D271" s="159" t="s">
        <v>1081</v>
      </c>
    </row>
    <row r="272" spans="1:4" ht="15" customHeight="1">
      <c r="A272" s="661" t="s">
        <v>92</v>
      </c>
      <c r="B272" s="662" t="s">
        <v>644</v>
      </c>
      <c r="C272" s="154">
        <v>2.62</v>
      </c>
      <c r="D272" s="156" t="s">
        <v>361</v>
      </c>
    </row>
    <row r="273" spans="1:4" ht="15" customHeight="1">
      <c r="A273" s="659" t="s">
        <v>174</v>
      </c>
      <c r="B273" s="660" t="s">
        <v>643</v>
      </c>
      <c r="C273" s="157">
        <v>2.16</v>
      </c>
      <c r="D273" s="159" t="s">
        <v>361</v>
      </c>
    </row>
    <row r="274" spans="1:4" ht="15" customHeight="1">
      <c r="A274" s="661" t="s">
        <v>192</v>
      </c>
      <c r="B274" s="662" t="s">
        <v>642</v>
      </c>
      <c r="C274" s="155" t="s">
        <v>361</v>
      </c>
      <c r="D274" s="156" t="s">
        <v>1081</v>
      </c>
    </row>
    <row r="275" spans="1:4" ht="15" customHeight="1">
      <c r="A275" s="659" t="s">
        <v>193</v>
      </c>
      <c r="B275" s="660" t="s">
        <v>641</v>
      </c>
      <c r="C275" s="157">
        <v>2.58</v>
      </c>
      <c r="D275" s="159" t="s">
        <v>361</v>
      </c>
    </row>
    <row r="276" spans="1:4" ht="15" customHeight="1">
      <c r="A276" s="661" t="s">
        <v>194</v>
      </c>
      <c r="B276" s="662" t="s">
        <v>640</v>
      </c>
      <c r="C276" s="155" t="s">
        <v>361</v>
      </c>
      <c r="D276" s="156" t="s">
        <v>1081</v>
      </c>
    </row>
    <row r="277" spans="1:4" ht="15" customHeight="1">
      <c r="A277" s="659" t="s">
        <v>329</v>
      </c>
      <c r="B277" s="660" t="s">
        <v>639</v>
      </c>
      <c r="C277" s="157">
        <v>1.86</v>
      </c>
      <c r="D277" s="159" t="s">
        <v>361</v>
      </c>
    </row>
    <row r="278" spans="1:4" ht="15" customHeight="1">
      <c r="A278" s="661" t="s">
        <v>345</v>
      </c>
      <c r="B278" s="662" t="s">
        <v>638</v>
      </c>
      <c r="C278" s="155" t="s">
        <v>361</v>
      </c>
      <c r="D278" s="156" t="s">
        <v>1081</v>
      </c>
    </row>
    <row r="279" spans="1:4" ht="15" customHeight="1">
      <c r="A279" s="659" t="s">
        <v>346</v>
      </c>
      <c r="B279" s="660" t="s">
        <v>637</v>
      </c>
      <c r="C279" s="158" t="s">
        <v>361</v>
      </c>
      <c r="D279" s="159" t="s">
        <v>1081</v>
      </c>
    </row>
    <row r="280" spans="1:4" ht="15" customHeight="1">
      <c r="A280" s="661" t="s">
        <v>18</v>
      </c>
      <c r="B280" s="662" t="s">
        <v>636</v>
      </c>
      <c r="C280" s="154">
        <v>4.0199999999999996</v>
      </c>
      <c r="D280" s="156" t="s">
        <v>361</v>
      </c>
    </row>
    <row r="281" spans="1:4" ht="15" customHeight="1">
      <c r="A281" s="659" t="s">
        <v>34</v>
      </c>
      <c r="B281" s="660" t="s">
        <v>635</v>
      </c>
      <c r="C281" s="157">
        <v>4.55</v>
      </c>
      <c r="D281" s="159" t="s">
        <v>361</v>
      </c>
    </row>
    <row r="282" spans="1:4" ht="15" customHeight="1">
      <c r="A282" s="661" t="s">
        <v>33</v>
      </c>
      <c r="B282" s="662" t="s">
        <v>634</v>
      </c>
      <c r="C282" s="154">
        <v>3.93</v>
      </c>
      <c r="D282" s="156" t="s">
        <v>361</v>
      </c>
    </row>
    <row r="283" spans="1:4" ht="15" customHeight="1">
      <c r="A283" s="659" t="s">
        <v>38</v>
      </c>
      <c r="B283" s="660" t="s">
        <v>633</v>
      </c>
      <c r="C283" s="157">
        <v>4.96</v>
      </c>
      <c r="D283" s="159" t="s">
        <v>361</v>
      </c>
    </row>
    <row r="284" spans="1:4" ht="15" customHeight="1">
      <c r="A284" s="661" t="s">
        <v>75</v>
      </c>
      <c r="B284" s="662" t="s">
        <v>632</v>
      </c>
      <c r="C284" s="154">
        <v>5.33</v>
      </c>
      <c r="D284" s="156" t="s">
        <v>361</v>
      </c>
    </row>
    <row r="285" spans="1:4" ht="15" customHeight="1">
      <c r="A285" s="659" t="s">
        <v>87</v>
      </c>
      <c r="B285" s="660" t="s">
        <v>631</v>
      </c>
      <c r="C285" s="157">
        <v>3.38</v>
      </c>
      <c r="D285" s="159" t="s">
        <v>361</v>
      </c>
    </row>
    <row r="286" spans="1:4" ht="15" customHeight="1">
      <c r="A286" s="661" t="s">
        <v>95</v>
      </c>
      <c r="B286" s="662" t="s">
        <v>630</v>
      </c>
      <c r="C286" s="154">
        <v>3.38</v>
      </c>
      <c r="D286" s="156" t="s">
        <v>361</v>
      </c>
    </row>
    <row r="287" spans="1:4" ht="15" customHeight="1">
      <c r="A287" s="659" t="s">
        <v>96</v>
      </c>
      <c r="B287" s="660" t="s">
        <v>629</v>
      </c>
      <c r="C287" s="157">
        <v>4.53</v>
      </c>
      <c r="D287" s="159" t="s">
        <v>361</v>
      </c>
    </row>
    <row r="288" spans="1:4" ht="15" customHeight="1">
      <c r="A288" s="661" t="s">
        <v>170</v>
      </c>
      <c r="B288" s="662" t="s">
        <v>628</v>
      </c>
      <c r="C288" s="154">
        <v>4.17</v>
      </c>
      <c r="D288" s="156" t="s">
        <v>361</v>
      </c>
    </row>
    <row r="289" spans="1:4" ht="15" customHeight="1">
      <c r="A289" s="659" t="s">
        <v>211</v>
      </c>
      <c r="B289" s="660" t="s">
        <v>627</v>
      </c>
      <c r="C289" s="157">
        <v>4.24</v>
      </c>
      <c r="D289" s="159" t="s">
        <v>361</v>
      </c>
    </row>
    <row r="290" spans="1:4" ht="15" customHeight="1">
      <c r="A290" s="661" t="s">
        <v>215</v>
      </c>
      <c r="B290" s="662" t="s">
        <v>626</v>
      </c>
      <c r="C290" s="154">
        <v>4.45</v>
      </c>
      <c r="D290" s="156" t="s">
        <v>361</v>
      </c>
    </row>
    <row r="291" spans="1:4" ht="15" customHeight="1">
      <c r="A291" s="659" t="s">
        <v>239</v>
      </c>
      <c r="B291" s="660" t="s">
        <v>625</v>
      </c>
      <c r="C291" s="157">
        <v>4.42</v>
      </c>
      <c r="D291" s="159" t="s">
        <v>361</v>
      </c>
    </row>
    <row r="292" spans="1:4" ht="15" customHeight="1">
      <c r="A292" s="661" t="s">
        <v>298</v>
      </c>
      <c r="B292" s="662" t="s">
        <v>624</v>
      </c>
      <c r="C292" s="154">
        <v>4.41</v>
      </c>
      <c r="D292" s="156" t="s">
        <v>361</v>
      </c>
    </row>
    <row r="293" spans="1:4" ht="15" customHeight="1">
      <c r="A293" s="659" t="s">
        <v>310</v>
      </c>
      <c r="B293" s="660" t="s">
        <v>623</v>
      </c>
      <c r="C293" s="157">
        <v>5.45</v>
      </c>
      <c r="D293" s="159" t="s">
        <v>361</v>
      </c>
    </row>
    <row r="294" spans="1:4" ht="15" customHeight="1">
      <c r="A294" s="661" t="s">
        <v>21</v>
      </c>
      <c r="B294" s="662" t="s">
        <v>622</v>
      </c>
      <c r="C294" s="154">
        <v>4.4000000000000004</v>
      </c>
      <c r="D294" s="156" t="s">
        <v>361</v>
      </c>
    </row>
    <row r="295" spans="1:4" ht="15" customHeight="1">
      <c r="A295" s="659" t="s">
        <v>20</v>
      </c>
      <c r="B295" s="660" t="s">
        <v>621</v>
      </c>
      <c r="C295" s="157">
        <v>3.62</v>
      </c>
      <c r="D295" s="159" t="s">
        <v>361</v>
      </c>
    </row>
    <row r="296" spans="1:4" ht="15" customHeight="1">
      <c r="A296" s="661" t="s">
        <v>27</v>
      </c>
      <c r="B296" s="662" t="s">
        <v>620</v>
      </c>
      <c r="C296" s="154">
        <v>3.86</v>
      </c>
      <c r="D296" s="156" t="s">
        <v>361</v>
      </c>
    </row>
    <row r="297" spans="1:4" ht="15" customHeight="1">
      <c r="A297" s="659" t="s">
        <v>62</v>
      </c>
      <c r="B297" s="660" t="s">
        <v>619</v>
      </c>
      <c r="C297" s="157">
        <v>3.53</v>
      </c>
      <c r="D297" s="159" t="s">
        <v>361</v>
      </c>
    </row>
    <row r="298" spans="1:4" ht="15" customHeight="1">
      <c r="A298" s="661" t="s">
        <v>76</v>
      </c>
      <c r="B298" s="662" t="s">
        <v>618</v>
      </c>
      <c r="C298" s="154">
        <v>5.85</v>
      </c>
      <c r="D298" s="156" t="s">
        <v>361</v>
      </c>
    </row>
    <row r="299" spans="1:4" ht="15" customHeight="1">
      <c r="A299" s="659" t="s">
        <v>133</v>
      </c>
      <c r="B299" s="660" t="s">
        <v>617</v>
      </c>
      <c r="C299" s="157">
        <v>3.67</v>
      </c>
      <c r="D299" s="159" t="s">
        <v>361</v>
      </c>
    </row>
    <row r="300" spans="1:4" ht="15" customHeight="1">
      <c r="A300" s="661" t="s">
        <v>159</v>
      </c>
      <c r="B300" s="662" t="s">
        <v>616</v>
      </c>
      <c r="C300" s="154">
        <v>5.1100000000000003</v>
      </c>
      <c r="D300" s="156" t="s">
        <v>361</v>
      </c>
    </row>
    <row r="301" spans="1:4" ht="15" customHeight="1">
      <c r="A301" s="659" t="s">
        <v>210</v>
      </c>
      <c r="B301" s="660" t="s">
        <v>615</v>
      </c>
      <c r="C301" s="157">
        <v>3.74</v>
      </c>
      <c r="D301" s="159" t="s">
        <v>361</v>
      </c>
    </row>
    <row r="302" spans="1:4" ht="15" customHeight="1">
      <c r="A302" s="661" t="s">
        <v>222</v>
      </c>
      <c r="B302" s="662" t="s">
        <v>614</v>
      </c>
      <c r="C302" s="154">
        <v>3.63</v>
      </c>
      <c r="D302" s="156" t="s">
        <v>361</v>
      </c>
    </row>
    <row r="303" spans="1:4" ht="15" customHeight="1">
      <c r="A303" s="659" t="s">
        <v>226</v>
      </c>
      <c r="B303" s="660" t="s">
        <v>613</v>
      </c>
      <c r="C303" s="157">
        <v>4.63</v>
      </c>
      <c r="D303" s="159" t="s">
        <v>361</v>
      </c>
    </row>
    <row r="304" spans="1:4" ht="15" customHeight="1">
      <c r="A304" s="661" t="s">
        <v>294</v>
      </c>
      <c r="B304" s="662" t="s">
        <v>612</v>
      </c>
      <c r="C304" s="154">
        <v>2.99</v>
      </c>
      <c r="D304" s="156" t="s">
        <v>361</v>
      </c>
    </row>
    <row r="305" spans="1:4" ht="15" customHeight="1">
      <c r="A305" s="659" t="s">
        <v>313</v>
      </c>
      <c r="B305" s="660" t="s">
        <v>611</v>
      </c>
      <c r="C305" s="157">
        <v>3.48</v>
      </c>
      <c r="D305" s="159" t="s">
        <v>361</v>
      </c>
    </row>
    <row r="306" spans="1:4" ht="15" customHeight="1">
      <c r="A306" s="661" t="s">
        <v>69</v>
      </c>
      <c r="B306" s="662" t="s">
        <v>610</v>
      </c>
      <c r="C306" s="154">
        <v>4.45</v>
      </c>
      <c r="D306" s="156" t="s">
        <v>361</v>
      </c>
    </row>
    <row r="307" spans="1:4" ht="15" customHeight="1">
      <c r="A307" s="659" t="s">
        <v>68</v>
      </c>
      <c r="B307" s="660" t="s">
        <v>609</v>
      </c>
      <c r="C307" s="157">
        <v>2.78</v>
      </c>
      <c r="D307" s="159" t="s">
        <v>361</v>
      </c>
    </row>
    <row r="308" spans="1:4" ht="15" customHeight="1">
      <c r="A308" s="661" t="s">
        <v>103</v>
      </c>
      <c r="B308" s="662" t="s">
        <v>608</v>
      </c>
      <c r="C308" s="154">
        <v>3.45</v>
      </c>
      <c r="D308" s="156" t="s">
        <v>361</v>
      </c>
    </row>
    <row r="309" spans="1:4" ht="15" customHeight="1">
      <c r="A309" s="659" t="s">
        <v>121</v>
      </c>
      <c r="B309" s="660" t="s">
        <v>607</v>
      </c>
      <c r="C309" s="157">
        <v>5.7</v>
      </c>
      <c r="D309" s="159" t="s">
        <v>361</v>
      </c>
    </row>
    <row r="310" spans="1:4" ht="15" customHeight="1">
      <c r="A310" s="661" t="s">
        <v>122</v>
      </c>
      <c r="B310" s="662" t="s">
        <v>606</v>
      </c>
      <c r="C310" s="154">
        <v>3.98</v>
      </c>
      <c r="D310" s="156" t="s">
        <v>361</v>
      </c>
    </row>
    <row r="311" spans="1:4" ht="15" customHeight="1">
      <c r="A311" s="659" t="s">
        <v>141</v>
      </c>
      <c r="B311" s="660" t="s">
        <v>605</v>
      </c>
      <c r="C311" s="157">
        <v>4.72</v>
      </c>
      <c r="D311" s="159" t="s">
        <v>361</v>
      </c>
    </row>
    <row r="312" spans="1:4" ht="15" customHeight="1">
      <c r="A312" s="661" t="s">
        <v>150</v>
      </c>
      <c r="B312" s="662" t="s">
        <v>604</v>
      </c>
      <c r="C312" s="155" t="s">
        <v>361</v>
      </c>
      <c r="D312" s="156" t="s">
        <v>1081</v>
      </c>
    </row>
    <row r="313" spans="1:4" ht="15" customHeight="1">
      <c r="A313" s="659" t="s">
        <v>171</v>
      </c>
      <c r="B313" s="660" t="s">
        <v>603</v>
      </c>
      <c r="C313" s="157">
        <v>3.17</v>
      </c>
      <c r="D313" s="159" t="s">
        <v>361</v>
      </c>
    </row>
    <row r="314" spans="1:4" ht="15" customHeight="1">
      <c r="A314" s="661" t="s">
        <v>185</v>
      </c>
      <c r="B314" s="662" t="s">
        <v>602</v>
      </c>
      <c r="C314" s="154">
        <v>3.31</v>
      </c>
      <c r="D314" s="156" t="s">
        <v>361</v>
      </c>
    </row>
    <row r="315" spans="1:4" ht="15" customHeight="1">
      <c r="A315" s="659" t="s">
        <v>190</v>
      </c>
      <c r="B315" s="660" t="s">
        <v>601</v>
      </c>
      <c r="C315" s="157">
        <v>2.99</v>
      </c>
      <c r="D315" s="159" t="s">
        <v>361</v>
      </c>
    </row>
    <row r="316" spans="1:4" ht="15" customHeight="1">
      <c r="A316" s="661" t="s">
        <v>191</v>
      </c>
      <c r="B316" s="662" t="s">
        <v>600</v>
      </c>
      <c r="C316" s="155">
        <v>3</v>
      </c>
      <c r="D316" s="156" t="s">
        <v>361</v>
      </c>
    </row>
    <row r="317" spans="1:4" ht="15" customHeight="1">
      <c r="A317" s="659" t="s">
        <v>203</v>
      </c>
      <c r="B317" s="660" t="s">
        <v>599</v>
      </c>
      <c r="C317" s="157">
        <v>3.6</v>
      </c>
      <c r="D317" s="159" t="s">
        <v>361</v>
      </c>
    </row>
    <row r="318" spans="1:4" ht="15" customHeight="1">
      <c r="A318" s="661" t="s">
        <v>206</v>
      </c>
      <c r="B318" s="662" t="s">
        <v>598</v>
      </c>
      <c r="C318" s="154">
        <v>2.58</v>
      </c>
      <c r="D318" s="156" t="s">
        <v>361</v>
      </c>
    </row>
    <row r="319" spans="1:4" ht="15" customHeight="1">
      <c r="A319" s="659" t="s">
        <v>223</v>
      </c>
      <c r="B319" s="660" t="s">
        <v>597</v>
      </c>
      <c r="C319" s="157">
        <v>2.88</v>
      </c>
      <c r="D319" s="159" t="s">
        <v>361</v>
      </c>
    </row>
    <row r="320" spans="1:4" ht="15" customHeight="1">
      <c r="A320" s="661" t="s">
        <v>229</v>
      </c>
      <c r="B320" s="662" t="s">
        <v>596</v>
      </c>
      <c r="C320" s="155" t="s">
        <v>361</v>
      </c>
      <c r="D320" s="156" t="s">
        <v>1081</v>
      </c>
    </row>
    <row r="321" spans="1:4" ht="15" customHeight="1">
      <c r="A321" s="659" t="s">
        <v>233</v>
      </c>
      <c r="B321" s="660" t="s">
        <v>595</v>
      </c>
      <c r="C321" s="158" t="s">
        <v>361</v>
      </c>
      <c r="D321" s="159" t="s">
        <v>1081</v>
      </c>
    </row>
    <row r="322" spans="1:4" ht="15" customHeight="1">
      <c r="A322" s="661" t="s">
        <v>238</v>
      </c>
      <c r="B322" s="662" t="s">
        <v>594</v>
      </c>
      <c r="C322" s="155" t="s">
        <v>361</v>
      </c>
      <c r="D322" s="156" t="s">
        <v>1081</v>
      </c>
    </row>
    <row r="323" spans="1:4" ht="15" customHeight="1">
      <c r="A323" s="659" t="s">
        <v>299</v>
      </c>
      <c r="B323" s="660" t="s">
        <v>593</v>
      </c>
      <c r="C323" s="157">
        <v>3.13</v>
      </c>
      <c r="D323" s="159" t="s">
        <v>361</v>
      </c>
    </row>
    <row r="324" spans="1:4" ht="15" customHeight="1">
      <c r="A324" s="661" t="s">
        <v>301</v>
      </c>
      <c r="B324" s="662" t="s">
        <v>592</v>
      </c>
      <c r="C324" s="154">
        <v>3.05</v>
      </c>
      <c r="D324" s="156" t="s">
        <v>361</v>
      </c>
    </row>
    <row r="325" spans="1:4" ht="15" customHeight="1">
      <c r="A325" s="659" t="s">
        <v>338</v>
      </c>
      <c r="B325" s="660" t="s">
        <v>591</v>
      </c>
      <c r="C325" s="157">
        <v>2.64</v>
      </c>
      <c r="D325" s="159" t="s">
        <v>361</v>
      </c>
    </row>
    <row r="326" spans="1:4" ht="15" customHeight="1">
      <c r="A326" s="661" t="s">
        <v>55</v>
      </c>
      <c r="B326" s="662" t="s">
        <v>590</v>
      </c>
      <c r="C326" s="154">
        <v>4.16</v>
      </c>
      <c r="D326" s="156" t="s">
        <v>361</v>
      </c>
    </row>
    <row r="327" spans="1:4" ht="15" customHeight="1">
      <c r="A327" s="659" t="s">
        <v>54</v>
      </c>
      <c r="B327" s="660" t="s">
        <v>589</v>
      </c>
      <c r="C327" s="158" t="s">
        <v>361</v>
      </c>
      <c r="D327" s="159" t="s">
        <v>1081</v>
      </c>
    </row>
    <row r="328" spans="1:4" ht="15" customHeight="1">
      <c r="A328" s="661" t="s">
        <v>65</v>
      </c>
      <c r="B328" s="662" t="s">
        <v>588</v>
      </c>
      <c r="C328" s="154">
        <v>2.93</v>
      </c>
      <c r="D328" s="156" t="s">
        <v>361</v>
      </c>
    </row>
    <row r="329" spans="1:4" ht="15" customHeight="1">
      <c r="A329" s="659" t="s">
        <v>83</v>
      </c>
      <c r="B329" s="660" t="s">
        <v>587</v>
      </c>
      <c r="C329" s="157">
        <v>3.26</v>
      </c>
      <c r="D329" s="159" t="s">
        <v>361</v>
      </c>
    </row>
    <row r="330" spans="1:4" ht="15" customHeight="1">
      <c r="A330" s="661" t="s">
        <v>108</v>
      </c>
      <c r="B330" s="662" t="s">
        <v>586</v>
      </c>
      <c r="C330" s="155" t="s">
        <v>361</v>
      </c>
      <c r="D330" s="156" t="s">
        <v>1081</v>
      </c>
    </row>
    <row r="331" spans="1:4" ht="15" customHeight="1">
      <c r="A331" s="659" t="s">
        <v>143</v>
      </c>
      <c r="B331" s="660" t="s">
        <v>585</v>
      </c>
      <c r="C331" s="158" t="s">
        <v>361</v>
      </c>
      <c r="D331" s="159" t="s">
        <v>1081</v>
      </c>
    </row>
    <row r="332" spans="1:4" ht="15" customHeight="1">
      <c r="A332" s="661" t="s">
        <v>166</v>
      </c>
      <c r="B332" s="662" t="s">
        <v>584</v>
      </c>
      <c r="C332" s="154">
        <v>4.75</v>
      </c>
      <c r="D332" s="156" t="s">
        <v>361</v>
      </c>
    </row>
    <row r="333" spans="1:4" ht="15" customHeight="1">
      <c r="A333" s="659" t="s">
        <v>182</v>
      </c>
      <c r="B333" s="660" t="s">
        <v>583</v>
      </c>
      <c r="C333" s="157">
        <v>3.93</v>
      </c>
      <c r="D333" s="159" t="s">
        <v>361</v>
      </c>
    </row>
    <row r="334" spans="1:4" ht="15" customHeight="1">
      <c r="A334" s="661" t="s">
        <v>232</v>
      </c>
      <c r="B334" s="662" t="s">
        <v>582</v>
      </c>
      <c r="C334" s="155" t="s">
        <v>361</v>
      </c>
      <c r="D334" s="156" t="s">
        <v>1081</v>
      </c>
    </row>
    <row r="335" spans="1:4" ht="15" customHeight="1">
      <c r="A335" s="659" t="s">
        <v>242</v>
      </c>
      <c r="B335" s="660" t="s">
        <v>581</v>
      </c>
      <c r="C335" s="157">
        <v>3.47</v>
      </c>
      <c r="D335" s="159" t="s">
        <v>361</v>
      </c>
    </row>
    <row r="336" spans="1:4" ht="15" customHeight="1">
      <c r="A336" s="661" t="s">
        <v>252</v>
      </c>
      <c r="B336" s="662" t="s">
        <v>580</v>
      </c>
      <c r="C336" s="155">
        <v>3</v>
      </c>
      <c r="D336" s="156" t="s">
        <v>361</v>
      </c>
    </row>
    <row r="337" spans="1:4" ht="15" customHeight="1">
      <c r="A337" s="659" t="s">
        <v>23</v>
      </c>
      <c r="B337" s="660" t="s">
        <v>579</v>
      </c>
      <c r="C337" s="157">
        <v>3.54</v>
      </c>
      <c r="D337" s="159" t="s">
        <v>361</v>
      </c>
    </row>
    <row r="338" spans="1:4" ht="15" customHeight="1">
      <c r="A338" s="661" t="s">
        <v>22</v>
      </c>
      <c r="B338" s="662" t="s">
        <v>578</v>
      </c>
      <c r="C338" s="155" t="s">
        <v>361</v>
      </c>
      <c r="D338" s="156" t="s">
        <v>1081</v>
      </c>
    </row>
    <row r="339" spans="1:4" ht="15" customHeight="1">
      <c r="A339" s="659" t="s">
        <v>105</v>
      </c>
      <c r="B339" s="660" t="s">
        <v>577</v>
      </c>
      <c r="C339" s="157">
        <v>2.59</v>
      </c>
      <c r="D339" s="159" t="s">
        <v>361</v>
      </c>
    </row>
    <row r="340" spans="1:4" ht="15" customHeight="1">
      <c r="A340" s="661" t="s">
        <v>113</v>
      </c>
      <c r="B340" s="662" t="s">
        <v>576</v>
      </c>
      <c r="C340" s="154">
        <v>2.38</v>
      </c>
      <c r="D340" s="156" t="s">
        <v>361</v>
      </c>
    </row>
    <row r="341" spans="1:4" ht="15" customHeight="1">
      <c r="A341" s="659" t="s">
        <v>179</v>
      </c>
      <c r="B341" s="660" t="s">
        <v>575</v>
      </c>
      <c r="C341" s="157">
        <v>2.75</v>
      </c>
      <c r="D341" s="159" t="s">
        <v>361</v>
      </c>
    </row>
    <row r="342" spans="1:4" ht="15" customHeight="1">
      <c r="A342" s="661" t="s">
        <v>212</v>
      </c>
      <c r="B342" s="662" t="s">
        <v>574</v>
      </c>
      <c r="C342" s="154">
        <v>2.85</v>
      </c>
      <c r="D342" s="156" t="s">
        <v>361</v>
      </c>
    </row>
    <row r="343" spans="1:4" ht="15" customHeight="1">
      <c r="A343" s="659" t="s">
        <v>221</v>
      </c>
      <c r="B343" s="660" t="s">
        <v>573</v>
      </c>
      <c r="C343" s="157">
        <v>2.79</v>
      </c>
      <c r="D343" s="159" t="s">
        <v>361</v>
      </c>
    </row>
    <row r="344" spans="1:4" ht="15" customHeight="1">
      <c r="A344" s="661" t="s">
        <v>235</v>
      </c>
      <c r="B344" s="662" t="s">
        <v>572</v>
      </c>
      <c r="C344" s="155" t="s">
        <v>361</v>
      </c>
      <c r="D344" s="156" t="s">
        <v>1081</v>
      </c>
    </row>
    <row r="345" spans="1:4" ht="15" customHeight="1">
      <c r="A345" s="659" t="s">
        <v>269</v>
      </c>
      <c r="B345" s="660" t="s">
        <v>571</v>
      </c>
      <c r="C345" s="157">
        <v>2.8</v>
      </c>
      <c r="D345" s="159" t="s">
        <v>361</v>
      </c>
    </row>
    <row r="346" spans="1:4" ht="15" customHeight="1">
      <c r="A346" s="661" t="s">
        <v>282</v>
      </c>
      <c r="B346" s="662" t="s">
        <v>570</v>
      </c>
      <c r="C346" s="154">
        <v>3.31</v>
      </c>
      <c r="D346" s="156" t="s">
        <v>361</v>
      </c>
    </row>
    <row r="347" spans="1:4" ht="15" customHeight="1">
      <c r="A347" s="659" t="s">
        <v>286</v>
      </c>
      <c r="B347" s="660" t="s">
        <v>569</v>
      </c>
      <c r="C347" s="157">
        <v>2.2799999999999998</v>
      </c>
      <c r="D347" s="159" t="s">
        <v>361</v>
      </c>
    </row>
    <row r="348" spans="1:4" ht="15" customHeight="1">
      <c r="A348" s="661" t="s">
        <v>307</v>
      </c>
      <c r="B348" s="662" t="s">
        <v>568</v>
      </c>
      <c r="C348" s="154">
        <v>3.42</v>
      </c>
      <c r="D348" s="156" t="s">
        <v>361</v>
      </c>
    </row>
    <row r="349" spans="1:4" ht="15" customHeight="1">
      <c r="A349" s="659" t="s">
        <v>337</v>
      </c>
      <c r="B349" s="660" t="s">
        <v>567</v>
      </c>
      <c r="C349" s="158" t="s">
        <v>361</v>
      </c>
      <c r="D349" s="159" t="s">
        <v>1081</v>
      </c>
    </row>
    <row r="350" spans="1:4" ht="15" customHeight="1">
      <c r="A350" s="661" t="s">
        <v>347</v>
      </c>
      <c r="B350" s="662" t="s">
        <v>566</v>
      </c>
      <c r="C350" s="154">
        <v>4.07</v>
      </c>
      <c r="D350" s="156" t="s">
        <v>361</v>
      </c>
    </row>
    <row r="351" spans="1:4" ht="15" customHeight="1">
      <c r="A351" s="659" t="s">
        <v>349</v>
      </c>
      <c r="B351" s="660" t="s">
        <v>565</v>
      </c>
      <c r="C351" s="158" t="s">
        <v>361</v>
      </c>
      <c r="D351" s="159" t="s">
        <v>1081</v>
      </c>
    </row>
    <row r="352" spans="1:4" ht="15" customHeight="1">
      <c r="A352" s="661" t="s">
        <v>110</v>
      </c>
      <c r="B352" s="662" t="s">
        <v>564</v>
      </c>
      <c r="C352" s="154">
        <v>3.09</v>
      </c>
      <c r="D352" s="156" t="s">
        <v>361</v>
      </c>
    </row>
    <row r="353" spans="1:4" ht="15" customHeight="1">
      <c r="A353" s="659" t="s">
        <v>109</v>
      </c>
      <c r="B353" s="660" t="s">
        <v>563</v>
      </c>
      <c r="C353" s="157">
        <v>3.18</v>
      </c>
      <c r="D353" s="159" t="s">
        <v>361</v>
      </c>
    </row>
    <row r="354" spans="1:4" ht="15" customHeight="1">
      <c r="A354" s="661" t="s">
        <v>158</v>
      </c>
      <c r="B354" s="662" t="s">
        <v>562</v>
      </c>
      <c r="C354" s="155" t="s">
        <v>361</v>
      </c>
      <c r="D354" s="156" t="s">
        <v>1081</v>
      </c>
    </row>
    <row r="355" spans="1:4" ht="15" customHeight="1">
      <c r="A355" s="659" t="s">
        <v>12</v>
      </c>
      <c r="B355" s="660" t="s">
        <v>561</v>
      </c>
      <c r="C355" s="158" t="s">
        <v>361</v>
      </c>
      <c r="D355" s="159" t="s">
        <v>1081</v>
      </c>
    </row>
    <row r="356" spans="1:4" ht="15" customHeight="1">
      <c r="A356" s="661" t="s">
        <v>236</v>
      </c>
      <c r="B356" s="662" t="s">
        <v>560</v>
      </c>
      <c r="C356" s="155" t="s">
        <v>361</v>
      </c>
      <c r="D356" s="156" t="s">
        <v>1081</v>
      </c>
    </row>
    <row r="357" spans="1:4" ht="15" customHeight="1">
      <c r="A357" s="659" t="s">
        <v>258</v>
      </c>
      <c r="B357" s="660" t="s">
        <v>559</v>
      </c>
      <c r="C357" s="158" t="s">
        <v>361</v>
      </c>
      <c r="D357" s="159" t="s">
        <v>1081</v>
      </c>
    </row>
    <row r="358" spans="1:4" ht="15" customHeight="1">
      <c r="A358" s="661" t="s">
        <v>342</v>
      </c>
      <c r="B358" s="662" t="s">
        <v>558</v>
      </c>
      <c r="C358" s="155" t="s">
        <v>361</v>
      </c>
      <c r="D358" s="156" t="s">
        <v>1081</v>
      </c>
    </row>
    <row r="359" spans="1:4" ht="15" customHeight="1">
      <c r="A359" s="659" t="s">
        <v>19</v>
      </c>
      <c r="B359" s="660" t="s">
        <v>557</v>
      </c>
      <c r="C359" s="157">
        <v>3.6</v>
      </c>
      <c r="D359" s="159" t="s">
        <v>361</v>
      </c>
    </row>
    <row r="360" spans="1:4" ht="15" customHeight="1">
      <c r="A360" s="661" t="s">
        <v>16</v>
      </c>
      <c r="B360" s="662" t="s">
        <v>556</v>
      </c>
      <c r="C360" s="154">
        <v>3.26</v>
      </c>
      <c r="D360" s="156" t="s">
        <v>361</v>
      </c>
    </row>
    <row r="361" spans="1:4" ht="15" customHeight="1">
      <c r="A361" s="659" t="s">
        <v>32</v>
      </c>
      <c r="B361" s="660" t="s">
        <v>555</v>
      </c>
      <c r="C361" s="157">
        <v>2.79</v>
      </c>
      <c r="D361" s="159" t="s">
        <v>361</v>
      </c>
    </row>
    <row r="362" spans="1:4" ht="15" customHeight="1">
      <c r="A362" s="661" t="s">
        <v>123</v>
      </c>
      <c r="B362" s="662" t="s">
        <v>554</v>
      </c>
      <c r="C362" s="155" t="s">
        <v>361</v>
      </c>
      <c r="D362" s="156" t="s">
        <v>1081</v>
      </c>
    </row>
    <row r="363" spans="1:4" ht="15" customHeight="1">
      <c r="A363" s="659" t="s">
        <v>130</v>
      </c>
      <c r="B363" s="660" t="s">
        <v>553</v>
      </c>
      <c r="C363" s="157">
        <v>3.89</v>
      </c>
      <c r="D363" s="159" t="s">
        <v>361</v>
      </c>
    </row>
    <row r="364" spans="1:4" ht="15" customHeight="1">
      <c r="A364" s="661" t="s">
        <v>140</v>
      </c>
      <c r="B364" s="662" t="s">
        <v>552</v>
      </c>
      <c r="C364" s="154">
        <v>3.27</v>
      </c>
      <c r="D364" s="156" t="s">
        <v>361</v>
      </c>
    </row>
    <row r="365" spans="1:4" ht="15" customHeight="1">
      <c r="A365" s="659" t="s">
        <v>173</v>
      </c>
      <c r="B365" s="660" t="s">
        <v>551</v>
      </c>
      <c r="C365" s="158" t="s">
        <v>361</v>
      </c>
      <c r="D365" s="159" t="s">
        <v>1081</v>
      </c>
    </row>
    <row r="366" spans="1:4" ht="15" customHeight="1">
      <c r="A366" s="661" t="s">
        <v>224</v>
      </c>
      <c r="B366" s="662" t="s">
        <v>550</v>
      </c>
      <c r="C366" s="155">
        <v>4</v>
      </c>
      <c r="D366" s="156" t="s">
        <v>361</v>
      </c>
    </row>
    <row r="367" spans="1:4" ht="15" customHeight="1">
      <c r="A367" s="659" t="s">
        <v>285</v>
      </c>
      <c r="B367" s="660" t="s">
        <v>549</v>
      </c>
      <c r="C367" s="158" t="s">
        <v>361</v>
      </c>
      <c r="D367" s="159" t="s">
        <v>1081</v>
      </c>
    </row>
    <row r="368" spans="1:4" ht="15" customHeight="1">
      <c r="A368" s="661" t="s">
        <v>291</v>
      </c>
      <c r="B368" s="662" t="s">
        <v>548</v>
      </c>
      <c r="C368" s="154">
        <v>2.83</v>
      </c>
      <c r="D368" s="156" t="s">
        <v>361</v>
      </c>
    </row>
    <row r="369" spans="1:4" ht="15" customHeight="1">
      <c r="A369" s="659" t="s">
        <v>306</v>
      </c>
      <c r="B369" s="660" t="s">
        <v>547</v>
      </c>
      <c r="C369" s="157">
        <v>4.1100000000000003</v>
      </c>
      <c r="D369" s="159" t="s">
        <v>361</v>
      </c>
    </row>
    <row r="370" spans="1:4" ht="15" customHeight="1">
      <c r="A370" s="661" t="s">
        <v>309</v>
      </c>
      <c r="B370" s="662" t="s">
        <v>546</v>
      </c>
      <c r="C370" s="154">
        <v>3.51</v>
      </c>
      <c r="D370" s="156" t="s">
        <v>361</v>
      </c>
    </row>
    <row r="371" spans="1:4" ht="15" customHeight="1">
      <c r="A371" s="659" t="s">
        <v>325</v>
      </c>
      <c r="B371" s="660" t="s">
        <v>545</v>
      </c>
      <c r="C371" s="158" t="s">
        <v>361</v>
      </c>
      <c r="D371" s="159" t="s">
        <v>1081</v>
      </c>
    </row>
    <row r="372" spans="1:4" ht="15" customHeight="1">
      <c r="A372" s="661" t="s">
        <v>332</v>
      </c>
      <c r="B372" s="662" t="s">
        <v>544</v>
      </c>
      <c r="C372" s="154">
        <v>3.27</v>
      </c>
      <c r="D372" s="156" t="s">
        <v>361</v>
      </c>
    </row>
    <row r="373" spans="1:4" ht="15" customHeight="1">
      <c r="A373" s="659" t="s">
        <v>47</v>
      </c>
      <c r="B373" s="660" t="s">
        <v>543</v>
      </c>
      <c r="C373" s="157">
        <v>2.97</v>
      </c>
      <c r="D373" s="159" t="s">
        <v>361</v>
      </c>
    </row>
    <row r="374" spans="1:4" ht="15" customHeight="1">
      <c r="A374" s="661" t="s">
        <v>46</v>
      </c>
      <c r="B374" s="662" t="s">
        <v>542</v>
      </c>
      <c r="C374" s="155" t="s">
        <v>361</v>
      </c>
      <c r="D374" s="156" t="s">
        <v>1081</v>
      </c>
    </row>
    <row r="375" spans="1:4" ht="15" customHeight="1">
      <c r="A375" s="659" t="s">
        <v>85</v>
      </c>
      <c r="B375" s="660" t="s">
        <v>541</v>
      </c>
      <c r="C375" s="158">
        <v>2</v>
      </c>
      <c r="D375" s="159" t="s">
        <v>361</v>
      </c>
    </row>
    <row r="376" spans="1:4" ht="15" customHeight="1">
      <c r="A376" s="661" t="s">
        <v>116</v>
      </c>
      <c r="B376" s="662" t="s">
        <v>540</v>
      </c>
      <c r="C376" s="155" t="s">
        <v>361</v>
      </c>
      <c r="D376" s="156" t="s">
        <v>1081</v>
      </c>
    </row>
    <row r="377" spans="1:4" ht="15" customHeight="1">
      <c r="A377" s="659" t="s">
        <v>126</v>
      </c>
      <c r="B377" s="660" t="s">
        <v>539</v>
      </c>
      <c r="C377" s="157">
        <v>3.44</v>
      </c>
      <c r="D377" s="159" t="s">
        <v>361</v>
      </c>
    </row>
    <row r="378" spans="1:4" ht="15" customHeight="1">
      <c r="A378" s="661" t="s">
        <v>142</v>
      </c>
      <c r="B378" s="662" t="s">
        <v>538</v>
      </c>
      <c r="C378" s="155" t="s">
        <v>361</v>
      </c>
      <c r="D378" s="156" t="s">
        <v>1081</v>
      </c>
    </row>
    <row r="379" spans="1:4" ht="15" customHeight="1">
      <c r="A379" s="659" t="s">
        <v>144</v>
      </c>
      <c r="B379" s="660" t="s">
        <v>537</v>
      </c>
      <c r="C379" s="158" t="s">
        <v>361</v>
      </c>
      <c r="D379" s="159" t="s">
        <v>1081</v>
      </c>
    </row>
    <row r="380" spans="1:4" ht="15" customHeight="1">
      <c r="A380" s="661" t="s">
        <v>148</v>
      </c>
      <c r="B380" s="662" t="s">
        <v>536</v>
      </c>
      <c r="C380" s="154">
        <v>2.96</v>
      </c>
      <c r="D380" s="156" t="s">
        <v>361</v>
      </c>
    </row>
    <row r="381" spans="1:4" ht="15" customHeight="1">
      <c r="A381" s="659" t="s">
        <v>153</v>
      </c>
      <c r="B381" s="660" t="s">
        <v>535</v>
      </c>
      <c r="C381" s="157">
        <v>2.72</v>
      </c>
      <c r="D381" s="159" t="s">
        <v>361</v>
      </c>
    </row>
    <row r="382" spans="1:4" ht="15" customHeight="1">
      <c r="A382" s="661" t="s">
        <v>155</v>
      </c>
      <c r="B382" s="662" t="s">
        <v>534</v>
      </c>
      <c r="C382" s="154">
        <v>3.2</v>
      </c>
      <c r="D382" s="156" t="s">
        <v>361</v>
      </c>
    </row>
    <row r="383" spans="1:4" ht="15" customHeight="1">
      <c r="A383" s="659" t="s">
        <v>180</v>
      </c>
      <c r="B383" s="660" t="s">
        <v>533</v>
      </c>
      <c r="C383" s="158" t="s">
        <v>361</v>
      </c>
      <c r="D383" s="159" t="s">
        <v>1081</v>
      </c>
    </row>
    <row r="384" spans="1:4" ht="15" customHeight="1">
      <c r="A384" s="661" t="s">
        <v>186</v>
      </c>
      <c r="B384" s="662" t="s">
        <v>532</v>
      </c>
      <c r="C384" s="155" t="s">
        <v>361</v>
      </c>
      <c r="D384" s="156" t="s">
        <v>1081</v>
      </c>
    </row>
    <row r="385" spans="1:4" ht="15" customHeight="1">
      <c r="A385" s="659" t="s">
        <v>241</v>
      </c>
      <c r="B385" s="660" t="s">
        <v>531</v>
      </c>
      <c r="C385" s="158" t="s">
        <v>361</v>
      </c>
      <c r="D385" s="159" t="s">
        <v>1081</v>
      </c>
    </row>
    <row r="386" spans="1:4" ht="15" customHeight="1">
      <c r="A386" s="661" t="s">
        <v>267</v>
      </c>
      <c r="B386" s="662" t="s">
        <v>530</v>
      </c>
      <c r="C386" s="155" t="s">
        <v>361</v>
      </c>
      <c r="D386" s="156" t="s">
        <v>1081</v>
      </c>
    </row>
    <row r="387" spans="1:4" ht="15" customHeight="1">
      <c r="A387" s="659" t="s">
        <v>287</v>
      </c>
      <c r="B387" s="660" t="s">
        <v>529</v>
      </c>
      <c r="C387" s="157">
        <v>2.7</v>
      </c>
      <c r="D387" s="159" t="s">
        <v>361</v>
      </c>
    </row>
    <row r="388" spans="1:4" ht="15" customHeight="1">
      <c r="A388" s="661" t="s">
        <v>311</v>
      </c>
      <c r="B388" s="662" t="s">
        <v>528</v>
      </c>
      <c r="C388" s="155" t="s">
        <v>361</v>
      </c>
      <c r="D388" s="156" t="s">
        <v>1081</v>
      </c>
    </row>
    <row r="389" spans="1:4" ht="15" customHeight="1">
      <c r="A389" s="659" t="s">
        <v>36</v>
      </c>
      <c r="B389" s="660" t="s">
        <v>527</v>
      </c>
      <c r="C389" s="157">
        <v>8.57</v>
      </c>
      <c r="D389" s="159" t="s">
        <v>361</v>
      </c>
    </row>
    <row r="390" spans="1:4" ht="15" customHeight="1">
      <c r="A390" s="661" t="s">
        <v>36</v>
      </c>
      <c r="B390" s="662" t="s">
        <v>526</v>
      </c>
      <c r="C390" s="154">
        <v>8.57</v>
      </c>
      <c r="D390" s="156" t="s">
        <v>361</v>
      </c>
    </row>
    <row r="391" spans="1:4" ht="15" customHeight="1">
      <c r="A391" s="659" t="s">
        <v>35</v>
      </c>
      <c r="B391" s="660" t="s">
        <v>525</v>
      </c>
      <c r="C391" s="157">
        <v>6.04</v>
      </c>
      <c r="D391" s="159" t="s">
        <v>361</v>
      </c>
    </row>
    <row r="392" spans="1:4" ht="15" customHeight="1">
      <c r="A392" s="661" t="s">
        <v>35</v>
      </c>
      <c r="B392" s="662" t="s">
        <v>1702</v>
      </c>
      <c r="C392" s="154">
        <v>6.57</v>
      </c>
      <c r="D392" s="156" t="s">
        <v>361</v>
      </c>
    </row>
    <row r="393" spans="1:4" ht="15" customHeight="1">
      <c r="A393" s="659" t="s">
        <v>1703</v>
      </c>
      <c r="B393" s="660" t="s">
        <v>1704</v>
      </c>
      <c r="C393" s="157">
        <v>4.88</v>
      </c>
      <c r="D393" s="159" t="s">
        <v>361</v>
      </c>
    </row>
    <row r="394" spans="1:4" ht="15" customHeight="1">
      <c r="A394" s="661" t="s">
        <v>1705</v>
      </c>
      <c r="B394" s="662" t="s">
        <v>1706</v>
      </c>
      <c r="C394" s="155" t="s">
        <v>361</v>
      </c>
      <c r="D394" s="156" t="s">
        <v>1081</v>
      </c>
    </row>
    <row r="395" spans="1:4" ht="15" customHeight="1">
      <c r="A395" s="659" t="s">
        <v>45</v>
      </c>
      <c r="B395" s="660" t="s">
        <v>524</v>
      </c>
      <c r="C395" s="157">
        <v>8.1999999999999993</v>
      </c>
      <c r="D395" s="159" t="s">
        <v>361</v>
      </c>
    </row>
    <row r="396" spans="1:4" ht="15" customHeight="1">
      <c r="A396" s="661" t="s">
        <v>1707</v>
      </c>
      <c r="B396" s="662" t="s">
        <v>1708</v>
      </c>
      <c r="C396" s="154">
        <v>10.06</v>
      </c>
      <c r="D396" s="156" t="s">
        <v>361</v>
      </c>
    </row>
    <row r="397" spans="1:4" ht="15" customHeight="1">
      <c r="A397" s="659" t="s">
        <v>1709</v>
      </c>
      <c r="B397" s="660" t="s">
        <v>1710</v>
      </c>
      <c r="C397" s="157">
        <v>8.58</v>
      </c>
      <c r="D397" s="159" t="s">
        <v>361</v>
      </c>
    </row>
    <row r="398" spans="1:4" ht="15" customHeight="1">
      <c r="A398" s="661" t="s">
        <v>1711</v>
      </c>
      <c r="B398" s="662" t="s">
        <v>1712</v>
      </c>
      <c r="C398" s="154">
        <v>5.58</v>
      </c>
      <c r="D398" s="156" t="s">
        <v>361</v>
      </c>
    </row>
    <row r="399" spans="1:4" ht="15" customHeight="1">
      <c r="A399" s="659" t="s">
        <v>1713</v>
      </c>
      <c r="B399" s="660" t="s">
        <v>1714</v>
      </c>
      <c r="C399" s="157">
        <v>7.53</v>
      </c>
      <c r="D399" s="159" t="s">
        <v>361</v>
      </c>
    </row>
    <row r="400" spans="1:4" ht="15" customHeight="1">
      <c r="A400" s="661" t="s">
        <v>1715</v>
      </c>
      <c r="B400" s="662" t="s">
        <v>1716</v>
      </c>
      <c r="C400" s="154">
        <v>7.78</v>
      </c>
      <c r="D400" s="156" t="s">
        <v>361</v>
      </c>
    </row>
    <row r="401" spans="1:4" ht="15" customHeight="1">
      <c r="A401" s="659" t="s">
        <v>57</v>
      </c>
      <c r="B401" s="660" t="s">
        <v>523</v>
      </c>
      <c r="C401" s="157">
        <v>8.76</v>
      </c>
      <c r="D401" s="159" t="s">
        <v>361</v>
      </c>
    </row>
    <row r="402" spans="1:4" ht="15" customHeight="1">
      <c r="A402" s="661" t="s">
        <v>1683</v>
      </c>
      <c r="B402" s="662" t="s">
        <v>1684</v>
      </c>
      <c r="C402" s="154">
        <v>7.59</v>
      </c>
      <c r="D402" s="156" t="s">
        <v>361</v>
      </c>
    </row>
    <row r="403" spans="1:4" ht="15" customHeight="1">
      <c r="A403" s="659" t="s">
        <v>1685</v>
      </c>
      <c r="B403" s="660" t="s">
        <v>1686</v>
      </c>
      <c r="C403" s="157">
        <v>9.18</v>
      </c>
      <c r="D403" s="159" t="s">
        <v>361</v>
      </c>
    </row>
    <row r="404" spans="1:4" ht="15" customHeight="1">
      <c r="A404" s="661" t="s">
        <v>1687</v>
      </c>
      <c r="B404" s="662" t="s">
        <v>1688</v>
      </c>
      <c r="C404" s="154">
        <v>7.14</v>
      </c>
      <c r="D404" s="156" t="s">
        <v>361</v>
      </c>
    </row>
    <row r="405" spans="1:4" ht="15" customHeight="1">
      <c r="A405" s="659" t="s">
        <v>1689</v>
      </c>
      <c r="B405" s="660" t="s">
        <v>1690</v>
      </c>
      <c r="C405" s="157">
        <v>8.84</v>
      </c>
      <c r="D405" s="159" t="s">
        <v>361</v>
      </c>
    </row>
    <row r="406" spans="1:4" ht="15" customHeight="1">
      <c r="A406" s="661" t="s">
        <v>1691</v>
      </c>
      <c r="B406" s="662" t="s">
        <v>1692</v>
      </c>
      <c r="C406" s="154">
        <v>8.33</v>
      </c>
      <c r="D406" s="156" t="s">
        <v>361</v>
      </c>
    </row>
    <row r="407" spans="1:4" ht="15" customHeight="1">
      <c r="A407" s="659" t="s">
        <v>1693</v>
      </c>
      <c r="B407" s="660" t="s">
        <v>1694</v>
      </c>
      <c r="C407" s="157">
        <v>9.7899999999999991</v>
      </c>
      <c r="D407" s="159" t="s">
        <v>361</v>
      </c>
    </row>
    <row r="408" spans="1:4" ht="15" customHeight="1">
      <c r="A408" s="661" t="s">
        <v>82</v>
      </c>
      <c r="B408" s="662" t="s">
        <v>522</v>
      </c>
      <c r="C408" s="154">
        <v>6.69</v>
      </c>
      <c r="D408" s="156" t="s">
        <v>361</v>
      </c>
    </row>
    <row r="409" spans="1:4" ht="15" customHeight="1">
      <c r="A409" s="659" t="s">
        <v>1717</v>
      </c>
      <c r="B409" s="660" t="s">
        <v>1718</v>
      </c>
      <c r="C409" s="157">
        <v>5.22</v>
      </c>
      <c r="D409" s="159" t="s">
        <v>361</v>
      </c>
    </row>
    <row r="410" spans="1:4" ht="15" customHeight="1">
      <c r="A410" s="661" t="s">
        <v>1719</v>
      </c>
      <c r="B410" s="662" t="s">
        <v>1720</v>
      </c>
      <c r="C410" s="154">
        <v>7.16</v>
      </c>
      <c r="D410" s="156" t="s">
        <v>361</v>
      </c>
    </row>
    <row r="411" spans="1:4" ht="15" customHeight="1">
      <c r="A411" s="659" t="s">
        <v>1721</v>
      </c>
      <c r="B411" s="660" t="s">
        <v>1722</v>
      </c>
      <c r="C411" s="157">
        <v>6.45</v>
      </c>
      <c r="D411" s="159" t="s">
        <v>361</v>
      </c>
    </row>
    <row r="412" spans="1:4" ht="15" customHeight="1">
      <c r="A412" s="661" t="s">
        <v>1723</v>
      </c>
      <c r="B412" s="662" t="s">
        <v>1724</v>
      </c>
      <c r="C412" s="155" t="s">
        <v>361</v>
      </c>
      <c r="D412" s="156" t="s">
        <v>1081</v>
      </c>
    </row>
    <row r="413" spans="1:4" ht="15" customHeight="1">
      <c r="A413" s="659" t="s">
        <v>107</v>
      </c>
      <c r="B413" s="660" t="s">
        <v>521</v>
      </c>
      <c r="C413" s="157">
        <v>10.42</v>
      </c>
      <c r="D413" s="159" t="s">
        <v>361</v>
      </c>
    </row>
    <row r="414" spans="1:4" ht="15" customHeight="1">
      <c r="A414" s="661" t="s">
        <v>1545</v>
      </c>
      <c r="B414" s="662" t="s">
        <v>1546</v>
      </c>
      <c r="C414" s="154">
        <v>8.7799999999999994</v>
      </c>
      <c r="D414" s="156" t="s">
        <v>361</v>
      </c>
    </row>
    <row r="415" spans="1:4" ht="15" customHeight="1">
      <c r="A415" s="659" t="s">
        <v>1547</v>
      </c>
      <c r="B415" s="660" t="s">
        <v>1548</v>
      </c>
      <c r="C415" s="157">
        <v>8.6199999999999992</v>
      </c>
      <c r="D415" s="159" t="s">
        <v>361</v>
      </c>
    </row>
    <row r="416" spans="1:4" ht="15" customHeight="1">
      <c r="A416" s="661" t="s">
        <v>1549</v>
      </c>
      <c r="B416" s="662" t="s">
        <v>1550</v>
      </c>
      <c r="C416" s="154">
        <v>11.25</v>
      </c>
      <c r="D416" s="156" t="s">
        <v>361</v>
      </c>
    </row>
    <row r="417" spans="1:4" ht="15" customHeight="1">
      <c r="A417" s="659" t="s">
        <v>1551</v>
      </c>
      <c r="B417" s="660" t="s">
        <v>1552</v>
      </c>
      <c r="C417" s="157">
        <v>11.09</v>
      </c>
      <c r="D417" s="159" t="s">
        <v>361</v>
      </c>
    </row>
    <row r="418" spans="1:4" ht="15" customHeight="1">
      <c r="A418" s="661" t="s">
        <v>167</v>
      </c>
      <c r="B418" s="662" t="s">
        <v>520</v>
      </c>
      <c r="C418" s="154">
        <v>11.46</v>
      </c>
      <c r="D418" s="156" t="s">
        <v>361</v>
      </c>
    </row>
    <row r="419" spans="1:4" ht="15" customHeight="1">
      <c r="A419" s="659" t="s">
        <v>1553</v>
      </c>
      <c r="B419" s="660" t="s">
        <v>1554</v>
      </c>
      <c r="C419" s="157">
        <v>11.7</v>
      </c>
      <c r="D419" s="159" t="s">
        <v>361</v>
      </c>
    </row>
    <row r="420" spans="1:4" ht="15" customHeight="1">
      <c r="A420" s="661" t="s">
        <v>1555</v>
      </c>
      <c r="B420" s="662" t="s">
        <v>1556</v>
      </c>
      <c r="C420" s="154">
        <v>10.98</v>
      </c>
      <c r="D420" s="156" t="s">
        <v>361</v>
      </c>
    </row>
    <row r="421" spans="1:4" ht="15" customHeight="1">
      <c r="A421" s="659" t="s">
        <v>1573</v>
      </c>
      <c r="B421" s="660" t="s">
        <v>1574</v>
      </c>
      <c r="C421" s="157">
        <v>11.1</v>
      </c>
      <c r="D421" s="159" t="s">
        <v>361</v>
      </c>
    </row>
    <row r="422" spans="1:4" ht="15" customHeight="1">
      <c r="A422" s="661" t="s">
        <v>1575</v>
      </c>
      <c r="B422" s="662" t="s">
        <v>1576</v>
      </c>
      <c r="C422" s="154">
        <v>10.91</v>
      </c>
      <c r="D422" s="156" t="s">
        <v>361</v>
      </c>
    </row>
    <row r="423" spans="1:4" ht="15" customHeight="1">
      <c r="A423" s="659" t="s">
        <v>1577</v>
      </c>
      <c r="B423" s="660" t="s">
        <v>1578</v>
      </c>
      <c r="C423" s="157">
        <v>10.94</v>
      </c>
      <c r="D423" s="159" t="s">
        <v>361</v>
      </c>
    </row>
    <row r="424" spans="1:4" ht="15" customHeight="1">
      <c r="A424" s="661" t="s">
        <v>1579</v>
      </c>
      <c r="B424" s="662" t="s">
        <v>1580</v>
      </c>
      <c r="C424" s="154">
        <v>11.85</v>
      </c>
      <c r="D424" s="156" t="s">
        <v>361</v>
      </c>
    </row>
    <row r="425" spans="1:4" ht="15" customHeight="1">
      <c r="A425" s="659" t="s">
        <v>1557</v>
      </c>
      <c r="B425" s="660" t="s">
        <v>1558</v>
      </c>
      <c r="C425" s="157">
        <v>10.64</v>
      </c>
      <c r="D425" s="159" t="s">
        <v>361</v>
      </c>
    </row>
    <row r="426" spans="1:4" ht="15" customHeight="1">
      <c r="A426" s="661" t="s">
        <v>1581</v>
      </c>
      <c r="B426" s="662" t="s">
        <v>1582</v>
      </c>
      <c r="C426" s="154">
        <v>11.21</v>
      </c>
      <c r="D426" s="156" t="s">
        <v>361</v>
      </c>
    </row>
    <row r="427" spans="1:4" ht="15" customHeight="1">
      <c r="A427" s="659" t="s">
        <v>1559</v>
      </c>
      <c r="B427" s="660" t="s">
        <v>1560</v>
      </c>
      <c r="C427" s="157">
        <v>10.83</v>
      </c>
      <c r="D427" s="159" t="s">
        <v>361</v>
      </c>
    </row>
    <row r="428" spans="1:4" ht="15" customHeight="1">
      <c r="A428" s="661" t="s">
        <v>1583</v>
      </c>
      <c r="B428" s="662" t="s">
        <v>1584</v>
      </c>
      <c r="C428" s="154">
        <v>12.03</v>
      </c>
      <c r="D428" s="156" t="s">
        <v>361</v>
      </c>
    </row>
    <row r="429" spans="1:4" ht="15" customHeight="1">
      <c r="A429" s="659" t="s">
        <v>1561</v>
      </c>
      <c r="B429" s="660" t="s">
        <v>1562</v>
      </c>
      <c r="C429" s="157">
        <v>12.1</v>
      </c>
      <c r="D429" s="159" t="s">
        <v>361</v>
      </c>
    </row>
    <row r="430" spans="1:4" ht="15" customHeight="1">
      <c r="A430" s="661" t="s">
        <v>1563</v>
      </c>
      <c r="B430" s="662" t="s">
        <v>1564</v>
      </c>
      <c r="C430" s="154">
        <v>11.54</v>
      </c>
      <c r="D430" s="156" t="s">
        <v>361</v>
      </c>
    </row>
    <row r="431" spans="1:4" ht="15" customHeight="1">
      <c r="A431" s="659" t="s">
        <v>1585</v>
      </c>
      <c r="B431" s="660" t="s">
        <v>1586</v>
      </c>
      <c r="C431" s="157">
        <v>12.17</v>
      </c>
      <c r="D431" s="159" t="s">
        <v>361</v>
      </c>
    </row>
    <row r="432" spans="1:4" ht="15" customHeight="1">
      <c r="A432" s="661" t="s">
        <v>1565</v>
      </c>
      <c r="B432" s="662" t="s">
        <v>1566</v>
      </c>
      <c r="C432" s="154">
        <v>10.24</v>
      </c>
      <c r="D432" s="156" t="s">
        <v>361</v>
      </c>
    </row>
    <row r="433" spans="1:4" ht="15" customHeight="1">
      <c r="A433" s="659" t="s">
        <v>1567</v>
      </c>
      <c r="B433" s="660" t="s">
        <v>1568</v>
      </c>
      <c r="C433" s="158">
        <v>10</v>
      </c>
      <c r="D433" s="159" t="s">
        <v>361</v>
      </c>
    </row>
    <row r="434" spans="1:4" ht="15" customHeight="1">
      <c r="A434" s="661" t="s">
        <v>1587</v>
      </c>
      <c r="B434" s="662" t="s">
        <v>1588</v>
      </c>
      <c r="C434" s="154">
        <v>13.4</v>
      </c>
      <c r="D434" s="156" t="s">
        <v>361</v>
      </c>
    </row>
    <row r="435" spans="1:4" ht="15" customHeight="1">
      <c r="A435" s="659" t="s">
        <v>1569</v>
      </c>
      <c r="B435" s="660" t="s">
        <v>1570</v>
      </c>
      <c r="C435" s="157">
        <v>10.81</v>
      </c>
      <c r="D435" s="159" t="s">
        <v>361</v>
      </c>
    </row>
    <row r="436" spans="1:4" ht="15" customHeight="1">
      <c r="A436" s="661" t="s">
        <v>1589</v>
      </c>
      <c r="B436" s="662" t="s">
        <v>1590</v>
      </c>
      <c r="C436" s="154">
        <v>12.93</v>
      </c>
      <c r="D436" s="156" t="s">
        <v>361</v>
      </c>
    </row>
    <row r="437" spans="1:4" ht="15" customHeight="1">
      <c r="A437" s="659" t="s">
        <v>1591</v>
      </c>
      <c r="B437" s="660" t="s">
        <v>1592</v>
      </c>
      <c r="C437" s="157">
        <v>11.11</v>
      </c>
      <c r="D437" s="159" t="s">
        <v>361</v>
      </c>
    </row>
    <row r="438" spans="1:4" ht="15" customHeight="1">
      <c r="A438" s="661" t="s">
        <v>1593</v>
      </c>
      <c r="B438" s="662" t="s">
        <v>1594</v>
      </c>
      <c r="C438" s="154">
        <v>7.95</v>
      </c>
      <c r="D438" s="156" t="s">
        <v>361</v>
      </c>
    </row>
    <row r="439" spans="1:4" ht="15" customHeight="1">
      <c r="A439" s="659" t="s">
        <v>1595</v>
      </c>
      <c r="B439" s="660" t="s">
        <v>1596</v>
      </c>
      <c r="C439" s="157">
        <v>12.92</v>
      </c>
      <c r="D439" s="159" t="s">
        <v>361</v>
      </c>
    </row>
    <row r="440" spans="1:4" ht="15" customHeight="1">
      <c r="A440" s="661" t="s">
        <v>1597</v>
      </c>
      <c r="B440" s="662" t="s">
        <v>1598</v>
      </c>
      <c r="C440" s="154">
        <v>13.83</v>
      </c>
      <c r="D440" s="156" t="s">
        <v>361</v>
      </c>
    </row>
    <row r="441" spans="1:4" ht="15" customHeight="1">
      <c r="A441" s="659" t="s">
        <v>1571</v>
      </c>
      <c r="B441" s="660" t="s">
        <v>1572</v>
      </c>
      <c r="C441" s="157">
        <v>11.57</v>
      </c>
      <c r="D441" s="159" t="s">
        <v>361</v>
      </c>
    </row>
    <row r="442" spans="1:4" ht="15" customHeight="1">
      <c r="A442" s="661" t="s">
        <v>284</v>
      </c>
      <c r="B442" s="662" t="s">
        <v>1599</v>
      </c>
      <c r="C442" s="154">
        <v>11.76</v>
      </c>
      <c r="D442" s="156" t="s">
        <v>361</v>
      </c>
    </row>
    <row r="443" spans="1:4" ht="15" customHeight="1">
      <c r="A443" s="659" t="s">
        <v>169</v>
      </c>
      <c r="B443" s="660" t="s">
        <v>519</v>
      </c>
      <c r="C443" s="157">
        <v>7.58</v>
      </c>
      <c r="D443" s="159" t="s">
        <v>361</v>
      </c>
    </row>
    <row r="444" spans="1:4" ht="15" customHeight="1">
      <c r="A444" s="661" t="s">
        <v>1600</v>
      </c>
      <c r="B444" s="662" t="s">
        <v>1601</v>
      </c>
      <c r="C444" s="155" t="s">
        <v>361</v>
      </c>
      <c r="D444" s="156" t="s">
        <v>1081</v>
      </c>
    </row>
    <row r="445" spans="1:4" ht="15" customHeight="1">
      <c r="A445" s="659" t="s">
        <v>1602</v>
      </c>
      <c r="B445" s="660" t="s">
        <v>1603</v>
      </c>
      <c r="C445" s="158" t="s">
        <v>361</v>
      </c>
      <c r="D445" s="159" t="s">
        <v>1081</v>
      </c>
    </row>
    <row r="446" spans="1:4" ht="15" customHeight="1">
      <c r="A446" s="661" t="s">
        <v>169</v>
      </c>
      <c r="B446" s="662" t="s">
        <v>1604</v>
      </c>
      <c r="C446" s="154">
        <v>7.75</v>
      </c>
      <c r="D446" s="156" t="s">
        <v>361</v>
      </c>
    </row>
    <row r="447" spans="1:4" ht="15" customHeight="1">
      <c r="A447" s="659" t="s">
        <v>1605</v>
      </c>
      <c r="B447" s="660" t="s">
        <v>1606</v>
      </c>
      <c r="C447" s="158" t="s">
        <v>361</v>
      </c>
      <c r="D447" s="159" t="s">
        <v>1081</v>
      </c>
    </row>
    <row r="448" spans="1:4" ht="15" customHeight="1">
      <c r="A448" s="661" t="s">
        <v>1617</v>
      </c>
      <c r="B448" s="662" t="s">
        <v>1618</v>
      </c>
      <c r="C448" s="154">
        <v>6.25</v>
      </c>
      <c r="D448" s="156" t="s">
        <v>361</v>
      </c>
    </row>
    <row r="449" spans="1:4" ht="15" customHeight="1">
      <c r="A449" s="659" t="s">
        <v>1607</v>
      </c>
      <c r="B449" s="660" t="s">
        <v>1608</v>
      </c>
      <c r="C449" s="157">
        <v>9.4499999999999993</v>
      </c>
      <c r="D449" s="159" t="s">
        <v>361</v>
      </c>
    </row>
    <row r="450" spans="1:4" ht="15" customHeight="1">
      <c r="A450" s="661" t="s">
        <v>1609</v>
      </c>
      <c r="B450" s="662" t="s">
        <v>1610</v>
      </c>
      <c r="C450" s="154">
        <v>9.18</v>
      </c>
      <c r="D450" s="156" t="s">
        <v>361</v>
      </c>
    </row>
    <row r="451" spans="1:4" ht="15" customHeight="1">
      <c r="A451" s="659" t="s">
        <v>1611</v>
      </c>
      <c r="B451" s="660" t="s">
        <v>1612</v>
      </c>
      <c r="C451" s="157">
        <v>7.01</v>
      </c>
      <c r="D451" s="159" t="s">
        <v>361</v>
      </c>
    </row>
    <row r="452" spans="1:4" ht="15" customHeight="1">
      <c r="A452" s="661" t="s">
        <v>1613</v>
      </c>
      <c r="B452" s="662" t="s">
        <v>1614</v>
      </c>
      <c r="C452" s="154">
        <v>5.79</v>
      </c>
      <c r="D452" s="156" t="s">
        <v>361</v>
      </c>
    </row>
    <row r="453" spans="1:4" ht="15" customHeight="1">
      <c r="A453" s="659" t="s">
        <v>1615</v>
      </c>
      <c r="B453" s="660" t="s">
        <v>1616</v>
      </c>
      <c r="C453" s="157">
        <v>8.1</v>
      </c>
      <c r="D453" s="159" t="s">
        <v>361</v>
      </c>
    </row>
    <row r="454" spans="1:4" ht="15" customHeight="1">
      <c r="A454" s="661" t="s">
        <v>177</v>
      </c>
      <c r="B454" s="662" t="s">
        <v>518</v>
      </c>
      <c r="C454" s="154">
        <v>6.5</v>
      </c>
      <c r="D454" s="156" t="s">
        <v>361</v>
      </c>
    </row>
    <row r="455" spans="1:4" ht="15" customHeight="1">
      <c r="A455" s="659" t="s">
        <v>1619</v>
      </c>
      <c r="B455" s="660" t="s">
        <v>1620</v>
      </c>
      <c r="C455" s="158" t="s">
        <v>361</v>
      </c>
      <c r="D455" s="159" t="s">
        <v>1081</v>
      </c>
    </row>
    <row r="456" spans="1:4" ht="15" customHeight="1">
      <c r="A456" s="661" t="s">
        <v>1621</v>
      </c>
      <c r="B456" s="662" t="s">
        <v>1622</v>
      </c>
      <c r="C456" s="155" t="s">
        <v>361</v>
      </c>
      <c r="D456" s="156" t="s">
        <v>1081</v>
      </c>
    </row>
    <row r="457" spans="1:4" ht="15" customHeight="1">
      <c r="A457" s="659" t="s">
        <v>1623</v>
      </c>
      <c r="B457" s="660" t="s">
        <v>1624</v>
      </c>
      <c r="C457" s="157">
        <v>8.32</v>
      </c>
      <c r="D457" s="159" t="s">
        <v>361</v>
      </c>
    </row>
    <row r="458" spans="1:4" ht="15" customHeight="1">
      <c r="A458" s="661" t="s">
        <v>177</v>
      </c>
      <c r="B458" s="662" t="s">
        <v>1625</v>
      </c>
      <c r="C458" s="154">
        <v>6.51</v>
      </c>
      <c r="D458" s="156" t="s">
        <v>361</v>
      </c>
    </row>
    <row r="459" spans="1:4" ht="15" customHeight="1">
      <c r="A459" s="659" t="s">
        <v>1626</v>
      </c>
      <c r="B459" s="660" t="s">
        <v>1627</v>
      </c>
      <c r="C459" s="157">
        <v>6.02</v>
      </c>
      <c r="D459" s="159" t="s">
        <v>361</v>
      </c>
    </row>
    <row r="460" spans="1:4" ht="15" customHeight="1">
      <c r="A460" s="661" t="s">
        <v>1628</v>
      </c>
      <c r="B460" s="662" t="s">
        <v>1629</v>
      </c>
      <c r="C460" s="155" t="s">
        <v>361</v>
      </c>
      <c r="D460" s="156" t="s">
        <v>1081</v>
      </c>
    </row>
    <row r="461" spans="1:4" ht="15" customHeight="1">
      <c r="A461" s="659" t="s">
        <v>1630</v>
      </c>
      <c r="B461" s="660" t="s">
        <v>1631</v>
      </c>
      <c r="C461" s="157">
        <v>3.67</v>
      </c>
      <c r="D461" s="159" t="s">
        <v>361</v>
      </c>
    </row>
    <row r="462" spans="1:4" ht="15" customHeight="1">
      <c r="A462" s="661" t="s">
        <v>1632</v>
      </c>
      <c r="B462" s="662" t="s">
        <v>1633</v>
      </c>
      <c r="C462" s="155" t="s">
        <v>361</v>
      </c>
      <c r="D462" s="156" t="s">
        <v>1081</v>
      </c>
    </row>
    <row r="463" spans="1:4" ht="15" customHeight="1">
      <c r="A463" s="659" t="s">
        <v>1634</v>
      </c>
      <c r="B463" s="660" t="s">
        <v>1635</v>
      </c>
      <c r="C463" s="157">
        <v>5.47</v>
      </c>
      <c r="D463" s="159" t="s">
        <v>361</v>
      </c>
    </row>
    <row r="464" spans="1:4" ht="15" customHeight="1">
      <c r="A464" s="661" t="s">
        <v>1636</v>
      </c>
      <c r="B464" s="662" t="s">
        <v>1637</v>
      </c>
      <c r="C464" s="154">
        <v>6.46</v>
      </c>
      <c r="D464" s="156" t="s">
        <v>361</v>
      </c>
    </row>
    <row r="465" spans="1:4" ht="15" customHeight="1">
      <c r="A465" s="659" t="s">
        <v>1638</v>
      </c>
      <c r="B465" s="660" t="s">
        <v>1639</v>
      </c>
      <c r="C465" s="157">
        <v>5.78</v>
      </c>
      <c r="D465" s="159" t="s">
        <v>361</v>
      </c>
    </row>
    <row r="466" spans="1:4" ht="15" customHeight="1">
      <c r="A466" s="661" t="s">
        <v>196</v>
      </c>
      <c r="B466" s="662" t="s">
        <v>517</v>
      </c>
      <c r="C466" s="154">
        <v>5.47</v>
      </c>
      <c r="D466" s="156" t="s">
        <v>361</v>
      </c>
    </row>
    <row r="467" spans="1:4" ht="15" customHeight="1">
      <c r="A467" s="659" t="s">
        <v>1725</v>
      </c>
      <c r="B467" s="660" t="s">
        <v>1726</v>
      </c>
      <c r="C467" s="157">
        <v>4.87</v>
      </c>
      <c r="D467" s="159" t="s">
        <v>361</v>
      </c>
    </row>
    <row r="468" spans="1:4" ht="15" customHeight="1">
      <c r="A468" s="661" t="s">
        <v>196</v>
      </c>
      <c r="B468" s="662" t="s">
        <v>1727</v>
      </c>
      <c r="C468" s="154">
        <v>5.0999999999999996</v>
      </c>
      <c r="D468" s="156" t="s">
        <v>361</v>
      </c>
    </row>
    <row r="469" spans="1:4" ht="15" customHeight="1">
      <c r="A469" s="659" t="s">
        <v>1728</v>
      </c>
      <c r="B469" s="660" t="s">
        <v>1729</v>
      </c>
      <c r="C469" s="157">
        <v>6.16</v>
      </c>
      <c r="D469" s="159" t="s">
        <v>361</v>
      </c>
    </row>
    <row r="470" spans="1:4" ht="15" customHeight="1">
      <c r="A470" s="661" t="s">
        <v>1730</v>
      </c>
      <c r="B470" s="662" t="s">
        <v>1731</v>
      </c>
      <c r="C470" s="155" t="s">
        <v>361</v>
      </c>
      <c r="D470" s="156" t="s">
        <v>1081</v>
      </c>
    </row>
    <row r="471" spans="1:4" ht="15" customHeight="1">
      <c r="A471" s="659" t="s">
        <v>204</v>
      </c>
      <c r="B471" s="660" t="s">
        <v>516</v>
      </c>
      <c r="C471" s="157">
        <v>6.32</v>
      </c>
      <c r="D471" s="159" t="s">
        <v>361</v>
      </c>
    </row>
    <row r="472" spans="1:4" ht="15" customHeight="1">
      <c r="A472" s="661" t="s">
        <v>1732</v>
      </c>
      <c r="B472" s="662" t="s">
        <v>1733</v>
      </c>
      <c r="C472" s="155" t="s">
        <v>361</v>
      </c>
      <c r="D472" s="156" t="s">
        <v>1081</v>
      </c>
    </row>
    <row r="473" spans="1:4" ht="15" customHeight="1">
      <c r="A473" s="659" t="s">
        <v>1734</v>
      </c>
      <c r="B473" s="660" t="s">
        <v>1735</v>
      </c>
      <c r="C473" s="158" t="s">
        <v>361</v>
      </c>
      <c r="D473" s="159" t="s">
        <v>1081</v>
      </c>
    </row>
    <row r="474" spans="1:4" ht="15" customHeight="1">
      <c r="A474" s="661" t="s">
        <v>1736</v>
      </c>
      <c r="B474" s="662" t="s">
        <v>1737</v>
      </c>
      <c r="C474" s="155" t="s">
        <v>361</v>
      </c>
      <c r="D474" s="156" t="s">
        <v>1081</v>
      </c>
    </row>
    <row r="475" spans="1:4" ht="15" customHeight="1">
      <c r="A475" s="659" t="s">
        <v>1738</v>
      </c>
      <c r="B475" s="660" t="s">
        <v>1739</v>
      </c>
      <c r="C475" s="157">
        <v>6.4</v>
      </c>
      <c r="D475" s="159" t="s">
        <v>361</v>
      </c>
    </row>
    <row r="476" spans="1:4" ht="15" customHeight="1">
      <c r="A476" s="661" t="s">
        <v>1740</v>
      </c>
      <c r="B476" s="662" t="s">
        <v>1741</v>
      </c>
      <c r="C476" s="155" t="s">
        <v>361</v>
      </c>
      <c r="D476" s="156" t="s">
        <v>1081</v>
      </c>
    </row>
    <row r="477" spans="1:4" ht="15" customHeight="1">
      <c r="A477" s="659" t="s">
        <v>217</v>
      </c>
      <c r="B477" s="660" t="s">
        <v>515</v>
      </c>
      <c r="C477" s="157">
        <v>8.26</v>
      </c>
      <c r="D477" s="159" t="s">
        <v>361</v>
      </c>
    </row>
    <row r="478" spans="1:4" ht="15" customHeight="1">
      <c r="A478" s="661" t="s">
        <v>217</v>
      </c>
      <c r="B478" s="662" t="s">
        <v>1695</v>
      </c>
      <c r="C478" s="154">
        <v>8.94</v>
      </c>
      <c r="D478" s="156" t="s">
        <v>361</v>
      </c>
    </row>
    <row r="479" spans="1:4" ht="15" customHeight="1">
      <c r="A479" s="659" t="s">
        <v>1696</v>
      </c>
      <c r="B479" s="660" t="s">
        <v>1697</v>
      </c>
      <c r="C479" s="157">
        <v>7.69</v>
      </c>
      <c r="D479" s="159" t="s">
        <v>361</v>
      </c>
    </row>
    <row r="480" spans="1:4" ht="15" customHeight="1">
      <c r="A480" s="661" t="s">
        <v>1698</v>
      </c>
      <c r="B480" s="662" t="s">
        <v>1699</v>
      </c>
      <c r="C480" s="154">
        <v>7.82</v>
      </c>
      <c r="D480" s="156" t="s">
        <v>361</v>
      </c>
    </row>
    <row r="481" spans="1:4" ht="15" customHeight="1">
      <c r="A481" s="659" t="s">
        <v>1700</v>
      </c>
      <c r="B481" s="660" t="s">
        <v>1701</v>
      </c>
      <c r="C481" s="157">
        <v>6.92</v>
      </c>
      <c r="D481" s="159" t="s">
        <v>361</v>
      </c>
    </row>
    <row r="482" spans="1:4" ht="15" customHeight="1">
      <c r="A482" s="661" t="s">
        <v>218</v>
      </c>
      <c r="B482" s="662" t="s">
        <v>514</v>
      </c>
      <c r="C482" s="154">
        <v>10.01</v>
      </c>
      <c r="D482" s="156" t="s">
        <v>361</v>
      </c>
    </row>
    <row r="483" spans="1:4" ht="15" customHeight="1">
      <c r="A483" s="659" t="s">
        <v>1640</v>
      </c>
      <c r="B483" s="660" t="s">
        <v>1641</v>
      </c>
      <c r="C483" s="157">
        <v>8.27</v>
      </c>
      <c r="D483" s="159" t="s">
        <v>361</v>
      </c>
    </row>
    <row r="484" spans="1:4" ht="15" customHeight="1">
      <c r="A484" s="661" t="s">
        <v>1642</v>
      </c>
      <c r="B484" s="662" t="s">
        <v>1643</v>
      </c>
      <c r="C484" s="154">
        <v>8.17</v>
      </c>
      <c r="D484" s="156" t="s">
        <v>361</v>
      </c>
    </row>
    <row r="485" spans="1:4" ht="15" customHeight="1">
      <c r="A485" s="659" t="s">
        <v>1644</v>
      </c>
      <c r="B485" s="660" t="s">
        <v>1645</v>
      </c>
      <c r="C485" s="157">
        <v>9.98</v>
      </c>
      <c r="D485" s="159" t="s">
        <v>361</v>
      </c>
    </row>
    <row r="486" spans="1:4" ht="15" customHeight="1">
      <c r="A486" s="661" t="s">
        <v>1646</v>
      </c>
      <c r="B486" s="662" t="s">
        <v>1647</v>
      </c>
      <c r="C486" s="154">
        <v>9.15</v>
      </c>
      <c r="D486" s="156" t="s">
        <v>361</v>
      </c>
    </row>
    <row r="487" spans="1:4" ht="15" customHeight="1">
      <c r="A487" s="659" t="s">
        <v>1648</v>
      </c>
      <c r="B487" s="660" t="s">
        <v>1649</v>
      </c>
      <c r="C487" s="157">
        <v>10.84</v>
      </c>
      <c r="D487" s="159" t="s">
        <v>361</v>
      </c>
    </row>
    <row r="488" spans="1:4" ht="15" customHeight="1">
      <c r="A488" s="661" t="s">
        <v>228</v>
      </c>
      <c r="B488" s="662" t="s">
        <v>513</v>
      </c>
      <c r="C488" s="154">
        <v>5.7</v>
      </c>
      <c r="D488" s="156" t="s">
        <v>361</v>
      </c>
    </row>
    <row r="489" spans="1:4" ht="15" customHeight="1">
      <c r="A489" s="659" t="s">
        <v>228</v>
      </c>
      <c r="B489" s="660" t="s">
        <v>1742</v>
      </c>
      <c r="C489" s="157">
        <v>5.67</v>
      </c>
      <c r="D489" s="159" t="s">
        <v>361</v>
      </c>
    </row>
    <row r="490" spans="1:4" ht="15" customHeight="1">
      <c r="A490" s="661" t="s">
        <v>1743</v>
      </c>
      <c r="B490" s="662" t="s">
        <v>1744</v>
      </c>
      <c r="C490" s="154">
        <v>5.4</v>
      </c>
      <c r="D490" s="156" t="s">
        <v>361</v>
      </c>
    </row>
    <row r="491" spans="1:4" ht="15" customHeight="1">
      <c r="A491" s="659" t="s">
        <v>1745</v>
      </c>
      <c r="B491" s="660" t="s">
        <v>1746</v>
      </c>
      <c r="C491" s="157">
        <v>6.92</v>
      </c>
      <c r="D491" s="159" t="s">
        <v>361</v>
      </c>
    </row>
    <row r="492" spans="1:4" ht="15" customHeight="1">
      <c r="A492" s="661" t="s">
        <v>1747</v>
      </c>
      <c r="B492" s="662" t="s">
        <v>1748</v>
      </c>
      <c r="C492" s="155" t="s">
        <v>361</v>
      </c>
      <c r="D492" s="156" t="s">
        <v>1081</v>
      </c>
    </row>
    <row r="493" spans="1:4" ht="15" customHeight="1">
      <c r="A493" s="659" t="s">
        <v>288</v>
      </c>
      <c r="B493" s="660" t="s">
        <v>512</v>
      </c>
      <c r="C493" s="157">
        <v>6.57</v>
      </c>
      <c r="D493" s="159" t="s">
        <v>361</v>
      </c>
    </row>
    <row r="494" spans="1:4" ht="15" customHeight="1">
      <c r="A494" s="661" t="s">
        <v>1749</v>
      </c>
      <c r="B494" s="662" t="s">
        <v>1750</v>
      </c>
      <c r="C494" s="154">
        <v>6.45</v>
      </c>
      <c r="D494" s="156" t="s">
        <v>361</v>
      </c>
    </row>
    <row r="495" spans="1:4" ht="15" customHeight="1">
      <c r="A495" s="659" t="s">
        <v>1751</v>
      </c>
      <c r="B495" s="660" t="s">
        <v>1752</v>
      </c>
      <c r="C495" s="157">
        <v>6.85</v>
      </c>
      <c r="D495" s="159" t="s">
        <v>361</v>
      </c>
    </row>
    <row r="496" spans="1:4" ht="15" customHeight="1">
      <c r="A496" s="661" t="s">
        <v>1753</v>
      </c>
      <c r="B496" s="662" t="s">
        <v>1754</v>
      </c>
      <c r="C496" s="154">
        <v>4.8600000000000003</v>
      </c>
      <c r="D496" s="156" t="s">
        <v>361</v>
      </c>
    </row>
    <row r="497" spans="1:4" ht="15" customHeight="1">
      <c r="A497" s="659" t="s">
        <v>1755</v>
      </c>
      <c r="B497" s="660" t="s">
        <v>1756</v>
      </c>
      <c r="C497" s="157">
        <v>6.56</v>
      </c>
      <c r="D497" s="159" t="s">
        <v>361</v>
      </c>
    </row>
    <row r="498" spans="1:4" ht="15" customHeight="1">
      <c r="A498" s="661" t="s">
        <v>292</v>
      </c>
      <c r="B498" s="662" t="s">
        <v>511</v>
      </c>
      <c r="C498" s="154">
        <v>5.83</v>
      </c>
      <c r="D498" s="156" t="s">
        <v>361</v>
      </c>
    </row>
    <row r="499" spans="1:4" ht="15" customHeight="1">
      <c r="A499" s="659" t="s">
        <v>1761</v>
      </c>
      <c r="B499" s="660" t="s">
        <v>1762</v>
      </c>
      <c r="C499" s="157">
        <v>5.56</v>
      </c>
      <c r="D499" s="159" t="s">
        <v>361</v>
      </c>
    </row>
    <row r="500" spans="1:4" ht="15" customHeight="1">
      <c r="A500" s="661" t="s">
        <v>1757</v>
      </c>
      <c r="B500" s="662" t="s">
        <v>1758</v>
      </c>
      <c r="C500" s="154">
        <v>5.83</v>
      </c>
      <c r="D500" s="156" t="s">
        <v>361</v>
      </c>
    </row>
    <row r="501" spans="1:4" ht="15" customHeight="1">
      <c r="A501" s="659" t="s">
        <v>1759</v>
      </c>
      <c r="B501" s="660" t="s">
        <v>1760</v>
      </c>
      <c r="C501" s="157">
        <v>7.36</v>
      </c>
      <c r="D501" s="159" t="s">
        <v>361</v>
      </c>
    </row>
    <row r="502" spans="1:4" ht="15" customHeight="1">
      <c r="A502" s="661" t="s">
        <v>293</v>
      </c>
      <c r="B502" s="662" t="s">
        <v>510</v>
      </c>
      <c r="C502" s="154">
        <v>6.48</v>
      </c>
      <c r="D502" s="156" t="s">
        <v>361</v>
      </c>
    </row>
    <row r="503" spans="1:4" ht="15" customHeight="1">
      <c r="A503" s="659" t="s">
        <v>1765</v>
      </c>
      <c r="B503" s="660" t="s">
        <v>1766</v>
      </c>
      <c r="C503" s="158" t="s">
        <v>361</v>
      </c>
      <c r="D503" s="159" t="s">
        <v>1081</v>
      </c>
    </row>
    <row r="504" spans="1:4" ht="15" customHeight="1">
      <c r="A504" s="661" t="s">
        <v>1767</v>
      </c>
      <c r="B504" s="662" t="s">
        <v>1768</v>
      </c>
      <c r="C504" s="155" t="s">
        <v>361</v>
      </c>
      <c r="D504" s="156" t="s">
        <v>1081</v>
      </c>
    </row>
    <row r="505" spans="1:4" ht="15" customHeight="1">
      <c r="A505" s="659" t="s">
        <v>1763</v>
      </c>
      <c r="B505" s="660" t="s">
        <v>1764</v>
      </c>
      <c r="C505" s="157">
        <v>6.25</v>
      </c>
      <c r="D505" s="159" t="s">
        <v>361</v>
      </c>
    </row>
    <row r="506" spans="1:4" ht="15" customHeight="1">
      <c r="A506" s="661" t="s">
        <v>1769</v>
      </c>
      <c r="B506" s="662" t="s">
        <v>1770</v>
      </c>
      <c r="C506" s="154">
        <v>6.59</v>
      </c>
      <c r="D506" s="156" t="s">
        <v>361</v>
      </c>
    </row>
    <row r="507" spans="1:4" ht="15" customHeight="1">
      <c r="A507" s="659" t="s">
        <v>1771</v>
      </c>
      <c r="B507" s="660" t="s">
        <v>1772</v>
      </c>
      <c r="C507" s="157">
        <v>6.56</v>
      </c>
      <c r="D507" s="159" t="s">
        <v>361</v>
      </c>
    </row>
    <row r="508" spans="1:4" ht="15" customHeight="1">
      <c r="A508" s="661" t="s">
        <v>297</v>
      </c>
      <c r="B508" s="662" t="s">
        <v>509</v>
      </c>
      <c r="C508" s="154">
        <v>7.14</v>
      </c>
      <c r="D508" s="156" t="s">
        <v>361</v>
      </c>
    </row>
    <row r="509" spans="1:4" ht="15" customHeight="1">
      <c r="A509" s="659" t="s">
        <v>1650</v>
      </c>
      <c r="B509" s="660" t="s">
        <v>1651</v>
      </c>
      <c r="C509" s="157">
        <v>6.98</v>
      </c>
      <c r="D509" s="159" t="s">
        <v>361</v>
      </c>
    </row>
    <row r="510" spans="1:4" ht="15" customHeight="1">
      <c r="A510" s="661" t="s">
        <v>1656</v>
      </c>
      <c r="B510" s="662" t="s">
        <v>1657</v>
      </c>
      <c r="C510" s="154">
        <v>6.66</v>
      </c>
      <c r="D510" s="156" t="s">
        <v>361</v>
      </c>
    </row>
    <row r="511" spans="1:4" ht="15" customHeight="1">
      <c r="A511" s="659" t="s">
        <v>1652</v>
      </c>
      <c r="B511" s="660" t="s">
        <v>1653</v>
      </c>
      <c r="C511" s="157">
        <v>5.62</v>
      </c>
      <c r="D511" s="159" t="s">
        <v>361</v>
      </c>
    </row>
    <row r="512" spans="1:4" ht="15" customHeight="1">
      <c r="A512" s="661" t="s">
        <v>1654</v>
      </c>
      <c r="B512" s="662" t="s">
        <v>1655</v>
      </c>
      <c r="C512" s="154">
        <v>7.14</v>
      </c>
      <c r="D512" s="156" t="s">
        <v>361</v>
      </c>
    </row>
    <row r="513" spans="1:4" ht="15" customHeight="1">
      <c r="A513" s="659" t="s">
        <v>1658</v>
      </c>
      <c r="B513" s="660" t="s">
        <v>1659</v>
      </c>
      <c r="C513" s="157">
        <v>7.47</v>
      </c>
      <c r="D513" s="159" t="s">
        <v>361</v>
      </c>
    </row>
    <row r="514" spans="1:4" ht="15" customHeight="1">
      <c r="A514" s="661" t="s">
        <v>1660</v>
      </c>
      <c r="B514" s="662" t="s">
        <v>1661</v>
      </c>
      <c r="C514" s="154">
        <v>4.8499999999999996</v>
      </c>
      <c r="D514" s="156" t="s">
        <v>361</v>
      </c>
    </row>
    <row r="515" spans="1:4" ht="15" customHeight="1">
      <c r="A515" s="659" t="s">
        <v>1664</v>
      </c>
      <c r="B515" s="660" t="s">
        <v>1665</v>
      </c>
      <c r="C515" s="157">
        <v>7.18</v>
      </c>
      <c r="D515" s="159" t="s">
        <v>361</v>
      </c>
    </row>
    <row r="516" spans="1:4" ht="15" customHeight="1">
      <c r="A516" s="661" t="s">
        <v>1666</v>
      </c>
      <c r="B516" s="662" t="s">
        <v>1667</v>
      </c>
      <c r="C516" s="154">
        <v>7.93</v>
      </c>
      <c r="D516" s="156" t="s">
        <v>361</v>
      </c>
    </row>
    <row r="517" spans="1:4" ht="15" customHeight="1">
      <c r="A517" s="659" t="s">
        <v>1668</v>
      </c>
      <c r="B517" s="660" t="s">
        <v>1669</v>
      </c>
      <c r="C517" s="157">
        <v>4.83</v>
      </c>
      <c r="D517" s="159" t="s">
        <v>361</v>
      </c>
    </row>
    <row r="518" spans="1:4" ht="15" customHeight="1">
      <c r="A518" s="661" t="s">
        <v>1670</v>
      </c>
      <c r="B518" s="662" t="s">
        <v>1671</v>
      </c>
      <c r="C518" s="154">
        <v>7.48</v>
      </c>
      <c r="D518" s="156" t="s">
        <v>361</v>
      </c>
    </row>
    <row r="519" spans="1:4" ht="15" customHeight="1">
      <c r="A519" s="659" t="s">
        <v>1662</v>
      </c>
      <c r="B519" s="660" t="s">
        <v>1663</v>
      </c>
      <c r="C519" s="157">
        <v>7.77</v>
      </c>
      <c r="D519" s="159" t="s">
        <v>361</v>
      </c>
    </row>
    <row r="520" spans="1:4" ht="15" customHeight="1">
      <c r="A520" s="661" t="s">
        <v>330</v>
      </c>
      <c r="B520" s="662" t="s">
        <v>508</v>
      </c>
      <c r="C520" s="154">
        <v>6.82</v>
      </c>
      <c r="D520" s="156" t="s">
        <v>361</v>
      </c>
    </row>
    <row r="521" spans="1:4" ht="15" customHeight="1">
      <c r="A521" s="659" t="s">
        <v>1675</v>
      </c>
      <c r="B521" s="660" t="s">
        <v>1676</v>
      </c>
      <c r="C521" s="157">
        <v>5.54</v>
      </c>
      <c r="D521" s="159" t="s">
        <v>361</v>
      </c>
    </row>
    <row r="522" spans="1:4" ht="15" customHeight="1">
      <c r="A522" s="661" t="s">
        <v>1677</v>
      </c>
      <c r="B522" s="662" t="s">
        <v>1678</v>
      </c>
      <c r="C522" s="154">
        <v>7.38</v>
      </c>
      <c r="D522" s="156" t="s">
        <v>361</v>
      </c>
    </row>
    <row r="523" spans="1:4" ht="15" customHeight="1">
      <c r="A523" s="659" t="s">
        <v>1679</v>
      </c>
      <c r="B523" s="660" t="s">
        <v>1680</v>
      </c>
      <c r="C523" s="157">
        <v>5.57</v>
      </c>
      <c r="D523" s="159" t="s">
        <v>361</v>
      </c>
    </row>
    <row r="524" spans="1:4" ht="15" customHeight="1">
      <c r="A524" s="661" t="s">
        <v>1681</v>
      </c>
      <c r="B524" s="662" t="s">
        <v>1682</v>
      </c>
      <c r="C524" s="154">
        <v>6.87</v>
      </c>
      <c r="D524" s="156" t="s">
        <v>361</v>
      </c>
    </row>
    <row r="525" spans="1:4" ht="15" customHeight="1">
      <c r="A525" s="659" t="s">
        <v>1672</v>
      </c>
      <c r="B525" s="660" t="s">
        <v>1673</v>
      </c>
      <c r="C525" s="157">
        <v>6.73</v>
      </c>
      <c r="D525" s="159" t="s">
        <v>361</v>
      </c>
    </row>
    <row r="526" spans="1:4" ht="15" customHeight="1">
      <c r="A526" s="661" t="s">
        <v>330</v>
      </c>
      <c r="B526" s="662" t="s">
        <v>1674</v>
      </c>
      <c r="C526" s="154">
        <v>6.88</v>
      </c>
      <c r="D526" s="156" t="s">
        <v>361</v>
      </c>
    </row>
    <row r="527" spans="1:4" ht="15" customHeight="1">
      <c r="A527" s="659" t="s">
        <v>25</v>
      </c>
      <c r="B527" s="660" t="s">
        <v>507</v>
      </c>
      <c r="C527" s="157">
        <v>3.86</v>
      </c>
      <c r="D527" s="159" t="s">
        <v>361</v>
      </c>
    </row>
    <row r="528" spans="1:4" ht="15" customHeight="1">
      <c r="A528" s="661" t="s">
        <v>31</v>
      </c>
      <c r="B528" s="662" t="s">
        <v>506</v>
      </c>
      <c r="C528" s="154">
        <v>4.68</v>
      </c>
      <c r="D528" s="156" t="s">
        <v>361</v>
      </c>
    </row>
    <row r="529" spans="1:4" ht="15" customHeight="1">
      <c r="A529" s="659" t="s">
        <v>30</v>
      </c>
      <c r="B529" s="660" t="s">
        <v>505</v>
      </c>
      <c r="C529" s="157">
        <v>4.45</v>
      </c>
      <c r="D529" s="159" t="s">
        <v>361</v>
      </c>
    </row>
    <row r="530" spans="1:4" ht="15" customHeight="1">
      <c r="A530" s="661" t="s">
        <v>154</v>
      </c>
      <c r="B530" s="662" t="s">
        <v>504</v>
      </c>
      <c r="C530" s="154">
        <v>4.97</v>
      </c>
      <c r="D530" s="156" t="s">
        <v>361</v>
      </c>
    </row>
    <row r="531" spans="1:4" ht="15" customHeight="1">
      <c r="A531" s="659" t="s">
        <v>216</v>
      </c>
      <c r="B531" s="660" t="s">
        <v>503</v>
      </c>
      <c r="C531" s="157">
        <v>4.21</v>
      </c>
      <c r="D531" s="159" t="s">
        <v>361</v>
      </c>
    </row>
    <row r="532" spans="1:4" ht="15" customHeight="1">
      <c r="A532" s="661" t="s">
        <v>277</v>
      </c>
      <c r="B532" s="662" t="s">
        <v>502</v>
      </c>
      <c r="C532" s="154">
        <v>4.5999999999999996</v>
      </c>
      <c r="D532" s="156" t="s">
        <v>361</v>
      </c>
    </row>
    <row r="533" spans="1:4" ht="15" customHeight="1">
      <c r="A533" s="659" t="s">
        <v>296</v>
      </c>
      <c r="B533" s="660" t="s">
        <v>501</v>
      </c>
      <c r="C533" s="157">
        <v>5.38</v>
      </c>
      <c r="D533" s="159" t="s">
        <v>361</v>
      </c>
    </row>
    <row r="534" spans="1:4" ht="15" customHeight="1">
      <c r="A534" s="661" t="s">
        <v>44</v>
      </c>
      <c r="B534" s="662" t="s">
        <v>785</v>
      </c>
      <c r="C534" s="154">
        <v>3.94</v>
      </c>
      <c r="D534" s="156" t="s">
        <v>361</v>
      </c>
    </row>
    <row r="535" spans="1:4" ht="15" customHeight="1">
      <c r="A535" s="659" t="s">
        <v>43</v>
      </c>
      <c r="B535" s="660" t="s">
        <v>500</v>
      </c>
      <c r="C535" s="158" t="s">
        <v>361</v>
      </c>
      <c r="D535" s="159" t="s">
        <v>1081</v>
      </c>
    </row>
    <row r="536" spans="1:4" ht="15" customHeight="1">
      <c r="A536" s="661" t="s">
        <v>50</v>
      </c>
      <c r="B536" s="662" t="s">
        <v>499</v>
      </c>
      <c r="C536" s="155" t="s">
        <v>361</v>
      </c>
      <c r="D536" s="156" t="s">
        <v>1081</v>
      </c>
    </row>
    <row r="537" spans="1:4" ht="15" customHeight="1">
      <c r="A537" s="659" t="s">
        <v>56</v>
      </c>
      <c r="B537" s="660" t="s">
        <v>498</v>
      </c>
      <c r="C537" s="158" t="s">
        <v>361</v>
      </c>
      <c r="D537" s="159" t="s">
        <v>1081</v>
      </c>
    </row>
    <row r="538" spans="1:4" ht="15" customHeight="1">
      <c r="A538" s="661" t="s">
        <v>81</v>
      </c>
      <c r="B538" s="662" t="s">
        <v>497</v>
      </c>
      <c r="C538" s="155" t="s">
        <v>361</v>
      </c>
      <c r="D538" s="156" t="s">
        <v>1081</v>
      </c>
    </row>
    <row r="539" spans="1:4" ht="15" customHeight="1">
      <c r="A539" s="659" t="s">
        <v>84</v>
      </c>
      <c r="B539" s="660" t="s">
        <v>496</v>
      </c>
      <c r="C539" s="157">
        <v>4.3899999999999997</v>
      </c>
      <c r="D539" s="159" t="s">
        <v>361</v>
      </c>
    </row>
    <row r="540" spans="1:4" ht="15" customHeight="1">
      <c r="A540" s="661" t="s">
        <v>115</v>
      </c>
      <c r="B540" s="662" t="s">
        <v>495</v>
      </c>
      <c r="C540" s="155" t="s">
        <v>361</v>
      </c>
      <c r="D540" s="156" t="s">
        <v>1081</v>
      </c>
    </row>
    <row r="541" spans="1:4" ht="15" customHeight="1">
      <c r="A541" s="659" t="s">
        <v>128</v>
      </c>
      <c r="B541" s="660" t="s">
        <v>494</v>
      </c>
      <c r="C541" s="158" t="s">
        <v>361</v>
      </c>
      <c r="D541" s="159" t="s">
        <v>1081</v>
      </c>
    </row>
    <row r="542" spans="1:4" ht="15" customHeight="1">
      <c r="A542" s="661" t="s">
        <v>139</v>
      </c>
      <c r="B542" s="662" t="s">
        <v>493</v>
      </c>
      <c r="C542" s="155" t="s">
        <v>361</v>
      </c>
      <c r="D542" s="156" t="s">
        <v>1081</v>
      </c>
    </row>
    <row r="543" spans="1:4" ht="15" customHeight="1">
      <c r="A543" s="659" t="s">
        <v>188</v>
      </c>
      <c r="B543" s="660" t="s">
        <v>492</v>
      </c>
      <c r="C543" s="158" t="s">
        <v>361</v>
      </c>
      <c r="D543" s="159" t="s">
        <v>1081</v>
      </c>
    </row>
    <row r="544" spans="1:4" ht="15" customHeight="1">
      <c r="A544" s="661" t="s">
        <v>207</v>
      </c>
      <c r="B544" s="662" t="s">
        <v>491</v>
      </c>
      <c r="C544" s="154">
        <v>3.28</v>
      </c>
      <c r="D544" s="156" t="s">
        <v>361</v>
      </c>
    </row>
    <row r="545" spans="1:4" ht="15" customHeight="1">
      <c r="A545" s="659" t="s">
        <v>225</v>
      </c>
      <c r="B545" s="660" t="s">
        <v>490</v>
      </c>
      <c r="C545" s="158" t="s">
        <v>361</v>
      </c>
      <c r="D545" s="159" t="s">
        <v>1081</v>
      </c>
    </row>
    <row r="546" spans="1:4" ht="15" customHeight="1">
      <c r="A546" s="661" t="s">
        <v>290</v>
      </c>
      <c r="B546" s="662" t="s">
        <v>489</v>
      </c>
      <c r="C546" s="155" t="s">
        <v>361</v>
      </c>
      <c r="D546" s="156" t="s">
        <v>1081</v>
      </c>
    </row>
    <row r="547" spans="1:4" ht="15" customHeight="1">
      <c r="A547" s="659" t="s">
        <v>322</v>
      </c>
      <c r="B547" s="660" t="s">
        <v>488</v>
      </c>
      <c r="C547" s="157">
        <v>3.76</v>
      </c>
      <c r="D547" s="159" t="s">
        <v>361</v>
      </c>
    </row>
    <row r="548" spans="1:4" ht="15" customHeight="1">
      <c r="A548" s="661" t="s">
        <v>49</v>
      </c>
      <c r="B548" s="662" t="s">
        <v>487</v>
      </c>
      <c r="C548" s="155">
        <v>4</v>
      </c>
      <c r="D548" s="156" t="s">
        <v>361</v>
      </c>
    </row>
    <row r="549" spans="1:4" ht="15" customHeight="1">
      <c r="A549" s="659" t="s">
        <v>48</v>
      </c>
      <c r="B549" s="660" t="s">
        <v>486</v>
      </c>
      <c r="C549" s="157">
        <v>3.77</v>
      </c>
      <c r="D549" s="159" t="s">
        <v>361</v>
      </c>
    </row>
    <row r="550" spans="1:4" ht="15" customHeight="1">
      <c r="A550" s="661" t="s">
        <v>51</v>
      </c>
      <c r="B550" s="662" t="s">
        <v>485</v>
      </c>
      <c r="C550" s="155" t="s">
        <v>361</v>
      </c>
      <c r="D550" s="156" t="s">
        <v>1081</v>
      </c>
    </row>
    <row r="551" spans="1:4" ht="15" customHeight="1">
      <c r="A551" s="659" t="s">
        <v>78</v>
      </c>
      <c r="B551" s="660" t="s">
        <v>484</v>
      </c>
      <c r="C551" s="157">
        <v>4.95</v>
      </c>
      <c r="D551" s="159" t="s">
        <v>361</v>
      </c>
    </row>
    <row r="552" spans="1:4" ht="15" customHeight="1">
      <c r="A552" s="661" t="s">
        <v>86</v>
      </c>
      <c r="B552" s="662" t="s">
        <v>483</v>
      </c>
      <c r="C552" s="154">
        <v>4.49</v>
      </c>
      <c r="D552" s="156" t="s">
        <v>361</v>
      </c>
    </row>
    <row r="553" spans="1:4" ht="15" customHeight="1">
      <c r="A553" s="659" t="s">
        <v>106</v>
      </c>
      <c r="B553" s="660" t="s">
        <v>482</v>
      </c>
      <c r="C553" s="157">
        <v>3.77</v>
      </c>
      <c r="D553" s="159" t="s">
        <v>361</v>
      </c>
    </row>
    <row r="554" spans="1:4" ht="15" customHeight="1">
      <c r="A554" s="661" t="s">
        <v>118</v>
      </c>
      <c r="B554" s="662" t="s">
        <v>481</v>
      </c>
      <c r="C554" s="155" t="s">
        <v>361</v>
      </c>
      <c r="D554" s="156" t="s">
        <v>1081</v>
      </c>
    </row>
    <row r="555" spans="1:4" ht="15" customHeight="1">
      <c r="A555" s="659" t="s">
        <v>124</v>
      </c>
      <c r="B555" s="660" t="s">
        <v>480</v>
      </c>
      <c r="C555" s="157">
        <v>3.77</v>
      </c>
      <c r="D555" s="159" t="s">
        <v>361</v>
      </c>
    </row>
    <row r="556" spans="1:4" ht="15" customHeight="1">
      <c r="A556" s="661" t="s">
        <v>151</v>
      </c>
      <c r="B556" s="662" t="s">
        <v>479</v>
      </c>
      <c r="C556" s="154">
        <v>3.2</v>
      </c>
      <c r="D556" s="156" t="s">
        <v>361</v>
      </c>
    </row>
    <row r="557" spans="1:4" ht="15" customHeight="1">
      <c r="A557" s="659" t="s">
        <v>265</v>
      </c>
      <c r="B557" s="660" t="s">
        <v>478</v>
      </c>
      <c r="C557" s="157">
        <v>3.11</v>
      </c>
      <c r="D557" s="159" t="s">
        <v>361</v>
      </c>
    </row>
    <row r="558" spans="1:4" ht="15" customHeight="1">
      <c r="A558" s="661" t="s">
        <v>268</v>
      </c>
      <c r="B558" s="662" t="s">
        <v>477</v>
      </c>
      <c r="C558" s="154">
        <v>3.91</v>
      </c>
      <c r="D558" s="156" t="s">
        <v>361</v>
      </c>
    </row>
    <row r="559" spans="1:4" ht="15" customHeight="1">
      <c r="A559" s="659" t="s">
        <v>276</v>
      </c>
      <c r="B559" s="660" t="s">
        <v>476</v>
      </c>
      <c r="C559" s="157">
        <v>4.12</v>
      </c>
      <c r="D559" s="159" t="s">
        <v>361</v>
      </c>
    </row>
    <row r="560" spans="1:4" ht="15" customHeight="1">
      <c r="A560" s="661" t="s">
        <v>53</v>
      </c>
      <c r="B560" s="662" t="s">
        <v>475</v>
      </c>
      <c r="C560" s="154">
        <v>3.05</v>
      </c>
      <c r="D560" s="156" t="s">
        <v>361</v>
      </c>
    </row>
    <row r="561" spans="1:4" ht="15" customHeight="1">
      <c r="A561" s="659" t="s">
        <v>52</v>
      </c>
      <c r="B561" s="660" t="s">
        <v>474</v>
      </c>
      <c r="C561" s="158" t="s">
        <v>361</v>
      </c>
      <c r="D561" s="159" t="s">
        <v>1081</v>
      </c>
    </row>
    <row r="562" spans="1:4" ht="15" customHeight="1">
      <c r="A562" s="661" t="s">
        <v>74</v>
      </c>
      <c r="B562" s="662" t="s">
        <v>473</v>
      </c>
      <c r="C562" s="155" t="s">
        <v>361</v>
      </c>
      <c r="D562" s="156" t="s">
        <v>1081</v>
      </c>
    </row>
    <row r="563" spans="1:4" ht="15" customHeight="1">
      <c r="A563" s="659" t="s">
        <v>77</v>
      </c>
      <c r="B563" s="660" t="s">
        <v>472</v>
      </c>
      <c r="C563" s="158" t="s">
        <v>361</v>
      </c>
      <c r="D563" s="159" t="s">
        <v>1081</v>
      </c>
    </row>
    <row r="564" spans="1:4" ht="15" customHeight="1">
      <c r="A564" s="661" t="s">
        <v>102</v>
      </c>
      <c r="B564" s="662" t="s">
        <v>471</v>
      </c>
      <c r="C564" s="154">
        <v>2.59</v>
      </c>
      <c r="D564" s="156" t="s">
        <v>361</v>
      </c>
    </row>
    <row r="565" spans="1:4" ht="15" customHeight="1">
      <c r="A565" s="659" t="s">
        <v>112</v>
      </c>
      <c r="B565" s="660" t="s">
        <v>470</v>
      </c>
      <c r="C565" s="158" t="s">
        <v>361</v>
      </c>
      <c r="D565" s="159" t="s">
        <v>1081</v>
      </c>
    </row>
    <row r="566" spans="1:4" ht="15" customHeight="1">
      <c r="A566" s="661" t="s">
        <v>127</v>
      </c>
      <c r="B566" s="662" t="s">
        <v>469</v>
      </c>
      <c r="C566" s="155" t="s">
        <v>361</v>
      </c>
      <c r="D566" s="156" t="s">
        <v>1081</v>
      </c>
    </row>
    <row r="567" spans="1:4" ht="15" customHeight="1">
      <c r="A567" s="659" t="s">
        <v>129</v>
      </c>
      <c r="B567" s="660" t="s">
        <v>468</v>
      </c>
      <c r="C567" s="157">
        <v>3.3</v>
      </c>
      <c r="D567" s="159" t="s">
        <v>361</v>
      </c>
    </row>
    <row r="568" spans="1:4" ht="15" customHeight="1">
      <c r="A568" s="661" t="s">
        <v>146</v>
      </c>
      <c r="B568" s="662" t="s">
        <v>467</v>
      </c>
      <c r="C568" s="155" t="s">
        <v>361</v>
      </c>
      <c r="D568" s="156" t="s">
        <v>1081</v>
      </c>
    </row>
    <row r="569" spans="1:4" ht="15" customHeight="1">
      <c r="A569" s="659" t="s">
        <v>149</v>
      </c>
      <c r="B569" s="660" t="s">
        <v>466</v>
      </c>
      <c r="C569" s="158" t="s">
        <v>361</v>
      </c>
      <c r="D569" s="159" t="s">
        <v>1081</v>
      </c>
    </row>
    <row r="570" spans="1:4" ht="15" customHeight="1">
      <c r="A570" s="661" t="s">
        <v>183</v>
      </c>
      <c r="B570" s="662" t="s">
        <v>465</v>
      </c>
      <c r="C570" s="155" t="s">
        <v>361</v>
      </c>
      <c r="D570" s="156" t="s">
        <v>1081</v>
      </c>
    </row>
    <row r="571" spans="1:4" ht="15" customHeight="1">
      <c r="A571" s="659" t="s">
        <v>200</v>
      </c>
      <c r="B571" s="660" t="s">
        <v>464</v>
      </c>
      <c r="C571" s="158" t="s">
        <v>361</v>
      </c>
      <c r="D571" s="159" t="s">
        <v>1081</v>
      </c>
    </row>
    <row r="572" spans="1:4" ht="15" customHeight="1">
      <c r="A572" s="661" t="s">
        <v>213</v>
      </c>
      <c r="B572" s="662" t="s">
        <v>463</v>
      </c>
      <c r="C572" s="155" t="s">
        <v>361</v>
      </c>
      <c r="D572" s="156" t="s">
        <v>1081</v>
      </c>
    </row>
    <row r="573" spans="1:4" ht="15" customHeight="1">
      <c r="A573" s="659" t="s">
        <v>247</v>
      </c>
      <c r="B573" s="660" t="s">
        <v>462</v>
      </c>
      <c r="C573" s="157">
        <v>3.29</v>
      </c>
      <c r="D573" s="159" t="s">
        <v>361</v>
      </c>
    </row>
    <row r="574" spans="1:4" ht="15" customHeight="1">
      <c r="A574" s="661" t="s">
        <v>248</v>
      </c>
      <c r="B574" s="662" t="s">
        <v>461</v>
      </c>
      <c r="C574" s="154">
        <v>3.41</v>
      </c>
      <c r="D574" s="156" t="s">
        <v>361</v>
      </c>
    </row>
    <row r="575" spans="1:4" ht="15" customHeight="1">
      <c r="A575" s="659" t="s">
        <v>300</v>
      </c>
      <c r="B575" s="660" t="s">
        <v>460</v>
      </c>
      <c r="C575" s="158" t="s">
        <v>361</v>
      </c>
      <c r="D575" s="159" t="s">
        <v>1081</v>
      </c>
    </row>
    <row r="576" spans="1:4" ht="15" customHeight="1">
      <c r="A576" s="661" t="s">
        <v>26</v>
      </c>
      <c r="B576" s="662" t="s">
        <v>459</v>
      </c>
      <c r="C576" s="154">
        <v>3.79</v>
      </c>
      <c r="D576" s="156" t="s">
        <v>361</v>
      </c>
    </row>
    <row r="577" spans="1:4" ht="15" customHeight="1">
      <c r="A577" s="659" t="s">
        <v>24</v>
      </c>
      <c r="B577" s="660" t="s">
        <v>458</v>
      </c>
      <c r="C577" s="158" t="s">
        <v>361</v>
      </c>
      <c r="D577" s="159" t="s">
        <v>1081</v>
      </c>
    </row>
    <row r="578" spans="1:4" ht="15" customHeight="1">
      <c r="A578" s="661" t="s">
        <v>73</v>
      </c>
      <c r="B578" s="662" t="s">
        <v>457</v>
      </c>
      <c r="C578" s="155" t="s">
        <v>361</v>
      </c>
      <c r="D578" s="156" t="s">
        <v>1081</v>
      </c>
    </row>
    <row r="579" spans="1:4" ht="15" customHeight="1">
      <c r="A579" s="659" t="s">
        <v>88</v>
      </c>
      <c r="B579" s="660" t="s">
        <v>456</v>
      </c>
      <c r="C579" s="157">
        <v>3.03</v>
      </c>
      <c r="D579" s="159" t="s">
        <v>361</v>
      </c>
    </row>
    <row r="580" spans="1:4" ht="15" customHeight="1">
      <c r="A580" s="661" t="s">
        <v>134</v>
      </c>
      <c r="B580" s="662" t="s">
        <v>455</v>
      </c>
      <c r="C580" s="154">
        <v>3.28</v>
      </c>
      <c r="D580" s="156" t="s">
        <v>361</v>
      </c>
    </row>
    <row r="581" spans="1:4" ht="15" customHeight="1">
      <c r="A581" s="659" t="s">
        <v>135</v>
      </c>
      <c r="B581" s="660" t="s">
        <v>454</v>
      </c>
      <c r="C581" s="157">
        <v>5.22</v>
      </c>
      <c r="D581" s="159" t="s">
        <v>361</v>
      </c>
    </row>
    <row r="582" spans="1:4" ht="15" customHeight="1">
      <c r="A582" s="661" t="s">
        <v>202</v>
      </c>
      <c r="B582" s="662" t="s">
        <v>453</v>
      </c>
      <c r="C582" s="154">
        <v>3.7</v>
      </c>
      <c r="D582" s="156" t="s">
        <v>361</v>
      </c>
    </row>
    <row r="583" spans="1:4" ht="15" customHeight="1">
      <c r="A583" s="659" t="s">
        <v>205</v>
      </c>
      <c r="B583" s="660" t="s">
        <v>452</v>
      </c>
      <c r="C583" s="158" t="s">
        <v>361</v>
      </c>
      <c r="D583" s="159" t="s">
        <v>1081</v>
      </c>
    </row>
    <row r="584" spans="1:4" ht="15" customHeight="1">
      <c r="A584" s="661" t="s">
        <v>208</v>
      </c>
      <c r="B584" s="662" t="s">
        <v>451</v>
      </c>
      <c r="C584" s="155" t="s">
        <v>361</v>
      </c>
      <c r="D584" s="156" t="s">
        <v>1081</v>
      </c>
    </row>
    <row r="585" spans="1:4" ht="15" customHeight="1">
      <c r="A585" s="659" t="s">
        <v>249</v>
      </c>
      <c r="B585" s="660" t="s">
        <v>450</v>
      </c>
      <c r="C585" s="158" t="s">
        <v>361</v>
      </c>
      <c r="D585" s="159" t="s">
        <v>1081</v>
      </c>
    </row>
    <row r="586" spans="1:4" ht="15" customHeight="1">
      <c r="A586" s="661" t="s">
        <v>259</v>
      </c>
      <c r="B586" s="662" t="s">
        <v>449</v>
      </c>
      <c r="C586" s="155" t="s">
        <v>361</v>
      </c>
      <c r="D586" s="156" t="s">
        <v>1081</v>
      </c>
    </row>
    <row r="587" spans="1:4" ht="15" customHeight="1">
      <c r="A587" s="659" t="s">
        <v>260</v>
      </c>
      <c r="B587" s="660" t="s">
        <v>448</v>
      </c>
      <c r="C587" s="157">
        <v>3.75</v>
      </c>
      <c r="D587" s="159" t="s">
        <v>361</v>
      </c>
    </row>
    <row r="588" spans="1:4" ht="15" customHeight="1">
      <c r="A588" s="661" t="s">
        <v>319</v>
      </c>
      <c r="B588" s="662" t="s">
        <v>447</v>
      </c>
      <c r="C588" s="154">
        <v>3.74</v>
      </c>
      <c r="D588" s="156" t="s">
        <v>361</v>
      </c>
    </row>
    <row r="589" spans="1:4" ht="15" customHeight="1">
      <c r="A589" s="659" t="s">
        <v>320</v>
      </c>
      <c r="B589" s="660" t="s">
        <v>446</v>
      </c>
      <c r="C589" s="158" t="s">
        <v>361</v>
      </c>
      <c r="D589" s="159" t="s">
        <v>1081</v>
      </c>
    </row>
    <row r="590" spans="1:4" ht="15" customHeight="1">
      <c r="A590" s="661" t="s">
        <v>344</v>
      </c>
      <c r="B590" s="662" t="s">
        <v>445</v>
      </c>
      <c r="C590" s="154">
        <v>2.82</v>
      </c>
      <c r="D590" s="156" t="s">
        <v>361</v>
      </c>
    </row>
    <row r="591" spans="1:4" ht="15" customHeight="1">
      <c r="A591" s="659" t="s">
        <v>29</v>
      </c>
      <c r="B591" s="660" t="s">
        <v>444</v>
      </c>
      <c r="C591" s="157">
        <v>6.63</v>
      </c>
      <c r="D591" s="159" t="s">
        <v>361</v>
      </c>
    </row>
    <row r="592" spans="1:4" ht="15" customHeight="1">
      <c r="A592" s="661" t="s">
        <v>29</v>
      </c>
      <c r="B592" s="662" t="s">
        <v>443</v>
      </c>
      <c r="C592" s="154">
        <v>6.63</v>
      </c>
      <c r="D592" s="156" t="s">
        <v>361</v>
      </c>
    </row>
    <row r="593" spans="1:4" ht="15" customHeight="1">
      <c r="A593" s="659" t="s">
        <v>28</v>
      </c>
      <c r="B593" s="660" t="s">
        <v>442</v>
      </c>
      <c r="C593" s="157">
        <v>7.31</v>
      </c>
      <c r="D593" s="159" t="s">
        <v>361</v>
      </c>
    </row>
    <row r="594" spans="1:4" ht="15" customHeight="1">
      <c r="A594" s="661" t="s">
        <v>37</v>
      </c>
      <c r="B594" s="662" t="s">
        <v>441</v>
      </c>
      <c r="C594" s="155" t="s">
        <v>361</v>
      </c>
      <c r="D594" s="156" t="s">
        <v>1081</v>
      </c>
    </row>
    <row r="595" spans="1:4" ht="15" customHeight="1">
      <c r="A595" s="659" t="s">
        <v>42</v>
      </c>
      <c r="B595" s="660" t="s">
        <v>440</v>
      </c>
      <c r="C595" s="158" t="s">
        <v>361</v>
      </c>
      <c r="D595" s="159" t="s">
        <v>1081</v>
      </c>
    </row>
    <row r="596" spans="1:4" ht="15" customHeight="1">
      <c r="A596" s="661" t="s">
        <v>114</v>
      </c>
      <c r="B596" s="662" t="s">
        <v>439</v>
      </c>
      <c r="C596" s="154">
        <v>6.17</v>
      </c>
      <c r="D596" s="156" t="s">
        <v>361</v>
      </c>
    </row>
    <row r="597" spans="1:4" ht="15" customHeight="1">
      <c r="A597" s="659" t="s">
        <v>137</v>
      </c>
      <c r="B597" s="660" t="s">
        <v>438</v>
      </c>
      <c r="C597" s="157">
        <v>6.31</v>
      </c>
      <c r="D597" s="159" t="s">
        <v>361</v>
      </c>
    </row>
    <row r="598" spans="1:4" ht="15" customHeight="1">
      <c r="A598" s="661" t="s">
        <v>160</v>
      </c>
      <c r="B598" s="662" t="s">
        <v>437</v>
      </c>
      <c r="C598" s="154">
        <v>5.57</v>
      </c>
      <c r="D598" s="156" t="s">
        <v>361</v>
      </c>
    </row>
    <row r="599" spans="1:4" ht="15" customHeight="1">
      <c r="A599" s="659" t="s">
        <v>162</v>
      </c>
      <c r="B599" s="660" t="s">
        <v>436</v>
      </c>
      <c r="C599" s="157">
        <v>7.5</v>
      </c>
      <c r="D599" s="159" t="s">
        <v>361</v>
      </c>
    </row>
    <row r="600" spans="1:4" ht="15" customHeight="1">
      <c r="A600" s="661" t="s">
        <v>168</v>
      </c>
      <c r="B600" s="662" t="s">
        <v>435</v>
      </c>
      <c r="C600" s="154">
        <v>7.44</v>
      </c>
      <c r="D600" s="156" t="s">
        <v>361</v>
      </c>
    </row>
    <row r="601" spans="1:4" ht="15" customHeight="1">
      <c r="A601" s="659" t="s">
        <v>198</v>
      </c>
      <c r="B601" s="660" t="s">
        <v>434</v>
      </c>
      <c r="C601" s="158" t="s">
        <v>361</v>
      </c>
      <c r="D601" s="159" t="s">
        <v>1081</v>
      </c>
    </row>
    <row r="602" spans="1:4" ht="15" customHeight="1">
      <c r="A602" s="661" t="s">
        <v>219</v>
      </c>
      <c r="B602" s="662" t="s">
        <v>433</v>
      </c>
      <c r="C602" s="154">
        <v>5.47</v>
      </c>
      <c r="D602" s="156" t="s">
        <v>361</v>
      </c>
    </row>
    <row r="603" spans="1:4" ht="15" customHeight="1">
      <c r="A603" s="659" t="s">
        <v>250</v>
      </c>
      <c r="B603" s="660" t="s">
        <v>432</v>
      </c>
      <c r="C603" s="157">
        <v>7.14</v>
      </c>
      <c r="D603" s="159" t="s">
        <v>361</v>
      </c>
    </row>
    <row r="604" spans="1:4" ht="15" customHeight="1">
      <c r="A604" s="661" t="s">
        <v>279</v>
      </c>
      <c r="B604" s="662" t="s">
        <v>431</v>
      </c>
      <c r="C604" s="154">
        <v>5.46</v>
      </c>
      <c r="D604" s="156" t="s">
        <v>361</v>
      </c>
    </row>
    <row r="605" spans="1:4" ht="15" customHeight="1">
      <c r="A605" s="659" t="s">
        <v>295</v>
      </c>
      <c r="B605" s="660" t="s">
        <v>430</v>
      </c>
      <c r="C605" s="157">
        <v>5.48</v>
      </c>
      <c r="D605" s="159" t="s">
        <v>361</v>
      </c>
    </row>
    <row r="606" spans="1:4" ht="15" customHeight="1">
      <c r="A606" s="661" t="s">
        <v>304</v>
      </c>
      <c r="B606" s="662" t="s">
        <v>429</v>
      </c>
      <c r="C606" s="154">
        <v>6.89</v>
      </c>
      <c r="D606" s="156" t="s">
        <v>361</v>
      </c>
    </row>
    <row r="607" spans="1:4" ht="15" customHeight="1">
      <c r="A607" s="659" t="s">
        <v>326</v>
      </c>
      <c r="B607" s="660" t="s">
        <v>428</v>
      </c>
      <c r="C607" s="157">
        <v>4.8499999999999996</v>
      </c>
      <c r="D607" s="159" t="s">
        <v>361</v>
      </c>
    </row>
    <row r="608" spans="1:4" ht="15" customHeight="1">
      <c r="A608" s="661" t="s">
        <v>341</v>
      </c>
      <c r="B608" s="662" t="s">
        <v>427</v>
      </c>
      <c r="C608" s="154">
        <v>6.1</v>
      </c>
      <c r="D608" s="156" t="s">
        <v>361</v>
      </c>
    </row>
    <row r="609" spans="1:4" ht="15" customHeight="1">
      <c r="A609" s="659" t="s">
        <v>64</v>
      </c>
      <c r="B609" s="660" t="s">
        <v>426</v>
      </c>
      <c r="C609" s="157">
        <v>4.01</v>
      </c>
      <c r="D609" s="159" t="s">
        <v>361</v>
      </c>
    </row>
    <row r="610" spans="1:4" ht="15" customHeight="1">
      <c r="A610" s="661" t="s">
        <v>64</v>
      </c>
      <c r="B610" s="662" t="s">
        <v>425</v>
      </c>
      <c r="C610" s="154">
        <v>4.01</v>
      </c>
      <c r="D610" s="156" t="s">
        <v>361</v>
      </c>
    </row>
    <row r="611" spans="1:4" ht="15" customHeight="1">
      <c r="A611" s="659" t="s">
        <v>64</v>
      </c>
      <c r="B611" s="660" t="s">
        <v>424</v>
      </c>
      <c r="C611" s="157">
        <v>4.01</v>
      </c>
      <c r="D611" s="159" t="s">
        <v>361</v>
      </c>
    </row>
    <row r="612" spans="1:4" ht="15" customHeight="1">
      <c r="A612" s="661" t="s">
        <v>63</v>
      </c>
      <c r="B612" s="662" t="s">
        <v>423</v>
      </c>
      <c r="C612" s="154">
        <v>3.76</v>
      </c>
      <c r="D612" s="156" t="s">
        <v>361</v>
      </c>
    </row>
    <row r="613" spans="1:4" ht="15" customHeight="1">
      <c r="A613" s="659" t="s">
        <v>401</v>
      </c>
      <c r="B613" s="660" t="s">
        <v>422</v>
      </c>
      <c r="C613" s="158" t="s">
        <v>361</v>
      </c>
      <c r="D613" s="159" t="s">
        <v>1081</v>
      </c>
    </row>
    <row r="614" spans="1:4" ht="15" customHeight="1">
      <c r="A614" s="661" t="s">
        <v>125</v>
      </c>
      <c r="B614" s="662" t="s">
        <v>421</v>
      </c>
      <c r="C614" s="155" t="s">
        <v>361</v>
      </c>
      <c r="D614" s="156" t="s">
        <v>1081</v>
      </c>
    </row>
    <row r="615" spans="1:4" ht="15" customHeight="1">
      <c r="A615" s="659" t="s">
        <v>157</v>
      </c>
      <c r="B615" s="660" t="s">
        <v>420</v>
      </c>
      <c r="C615" s="157">
        <v>3.2</v>
      </c>
      <c r="D615" s="159" t="s">
        <v>361</v>
      </c>
    </row>
    <row r="616" spans="1:4" ht="15" customHeight="1">
      <c r="A616" s="661" t="s">
        <v>160</v>
      </c>
      <c r="B616" s="662" t="s">
        <v>419</v>
      </c>
      <c r="C616" s="154">
        <v>3.81</v>
      </c>
      <c r="D616" s="156" t="s">
        <v>361</v>
      </c>
    </row>
    <row r="617" spans="1:4" ht="15" customHeight="1">
      <c r="A617" s="659" t="s">
        <v>163</v>
      </c>
      <c r="B617" s="660" t="s">
        <v>418</v>
      </c>
      <c r="C617" s="158" t="s">
        <v>361</v>
      </c>
      <c r="D617" s="159" t="s">
        <v>1081</v>
      </c>
    </row>
    <row r="618" spans="1:4" ht="15" customHeight="1">
      <c r="A618" s="661" t="s">
        <v>164</v>
      </c>
      <c r="B618" s="662" t="s">
        <v>417</v>
      </c>
      <c r="C618" s="155" t="s">
        <v>361</v>
      </c>
      <c r="D618" s="156" t="s">
        <v>1081</v>
      </c>
    </row>
    <row r="619" spans="1:4" ht="15" customHeight="1">
      <c r="A619" s="659" t="s">
        <v>176</v>
      </c>
      <c r="B619" s="660" t="s">
        <v>416</v>
      </c>
      <c r="C619" s="158" t="s">
        <v>361</v>
      </c>
      <c r="D619" s="159" t="s">
        <v>1081</v>
      </c>
    </row>
    <row r="620" spans="1:4" ht="15" customHeight="1">
      <c r="A620" s="661" t="s">
        <v>214</v>
      </c>
      <c r="B620" s="662" t="s">
        <v>415</v>
      </c>
      <c r="C620" s="155" t="s">
        <v>361</v>
      </c>
      <c r="D620" s="156" t="s">
        <v>1081</v>
      </c>
    </row>
    <row r="621" spans="1:4" ht="15" customHeight="1">
      <c r="A621" s="659" t="s">
        <v>243</v>
      </c>
      <c r="B621" s="660" t="s">
        <v>414</v>
      </c>
      <c r="C621" s="157">
        <v>4.88</v>
      </c>
      <c r="D621" s="159" t="s">
        <v>361</v>
      </c>
    </row>
    <row r="622" spans="1:4" ht="15" customHeight="1">
      <c r="A622" s="661" t="s">
        <v>257</v>
      </c>
      <c r="B622" s="662" t="s">
        <v>413</v>
      </c>
      <c r="C622" s="155" t="s">
        <v>361</v>
      </c>
      <c r="D622" s="156" t="s">
        <v>1081</v>
      </c>
    </row>
    <row r="623" spans="1:4" ht="15" customHeight="1">
      <c r="A623" s="659" t="s">
        <v>264</v>
      </c>
      <c r="B623" s="660" t="s">
        <v>412</v>
      </c>
      <c r="C623" s="157">
        <v>3.13</v>
      </c>
      <c r="D623" s="159" t="s">
        <v>361</v>
      </c>
    </row>
    <row r="624" spans="1:4" ht="15" customHeight="1">
      <c r="A624" s="661" t="s">
        <v>271</v>
      </c>
      <c r="B624" s="662" t="s">
        <v>411</v>
      </c>
      <c r="C624" s="155" t="s">
        <v>361</v>
      </c>
      <c r="D624" s="156" t="s">
        <v>1081</v>
      </c>
    </row>
    <row r="625" spans="1:4" ht="15" customHeight="1">
      <c r="A625" s="659" t="s">
        <v>272</v>
      </c>
      <c r="B625" s="660" t="s">
        <v>410</v>
      </c>
      <c r="C625" s="158" t="s">
        <v>361</v>
      </c>
      <c r="D625" s="159" t="s">
        <v>1081</v>
      </c>
    </row>
    <row r="626" spans="1:4" ht="15" customHeight="1">
      <c r="A626" s="661" t="s">
        <v>283</v>
      </c>
      <c r="B626" s="662" t="s">
        <v>409</v>
      </c>
      <c r="C626" s="155" t="s">
        <v>361</v>
      </c>
      <c r="D626" s="156" t="s">
        <v>1081</v>
      </c>
    </row>
    <row r="627" spans="1:4" ht="15" customHeight="1">
      <c r="A627" s="659" t="s">
        <v>318</v>
      </c>
      <c r="B627" s="660" t="s">
        <v>408</v>
      </c>
      <c r="C627" s="157">
        <v>3.36</v>
      </c>
      <c r="D627" s="159" t="s">
        <v>361</v>
      </c>
    </row>
    <row r="628" spans="1:4" ht="15" customHeight="1">
      <c r="A628" s="661" t="s">
        <v>324</v>
      </c>
      <c r="B628" s="662" t="s">
        <v>407</v>
      </c>
      <c r="C628" s="154">
        <v>4.6399999999999997</v>
      </c>
      <c r="D628" s="156" t="s">
        <v>361</v>
      </c>
    </row>
    <row r="629" spans="1:4" ht="15" customHeight="1">
      <c r="A629" s="659" t="s">
        <v>328</v>
      </c>
      <c r="B629" s="660" t="s">
        <v>406</v>
      </c>
      <c r="C629" s="158" t="s">
        <v>361</v>
      </c>
      <c r="D629" s="159" t="s">
        <v>1081</v>
      </c>
    </row>
    <row r="630" spans="1:4" ht="15" customHeight="1">
      <c r="A630" s="661" t="s">
        <v>331</v>
      </c>
      <c r="B630" s="662" t="s">
        <v>405</v>
      </c>
      <c r="C630" s="155" t="s">
        <v>361</v>
      </c>
      <c r="D630" s="156" t="s">
        <v>1081</v>
      </c>
    </row>
    <row r="631" spans="1:4" ht="15" customHeight="1">
      <c r="A631" s="659" t="s">
        <v>99</v>
      </c>
      <c r="B631" s="660" t="s">
        <v>404</v>
      </c>
      <c r="C631" s="157">
        <v>5.99</v>
      </c>
      <c r="D631" s="159" t="s">
        <v>361</v>
      </c>
    </row>
    <row r="632" spans="1:4" ht="15" customHeight="1">
      <c r="A632" s="661" t="s">
        <v>99</v>
      </c>
      <c r="B632" s="662" t="s">
        <v>403</v>
      </c>
      <c r="C632" s="154">
        <v>5.99</v>
      </c>
      <c r="D632" s="156" t="s">
        <v>361</v>
      </c>
    </row>
    <row r="633" spans="1:4" ht="15" customHeight="1">
      <c r="A633" s="659" t="s">
        <v>99</v>
      </c>
      <c r="B633" s="660" t="s">
        <v>402</v>
      </c>
      <c r="C633" s="157">
        <v>5.99</v>
      </c>
      <c r="D633" s="159" t="s">
        <v>361</v>
      </c>
    </row>
    <row r="634" spans="1:4" ht="15" customHeight="1">
      <c r="A634" s="661" t="s">
        <v>401</v>
      </c>
      <c r="B634" s="662" t="s">
        <v>400</v>
      </c>
      <c r="C634" s="154">
        <v>2.4900000000000002</v>
      </c>
      <c r="D634" s="156" t="s">
        <v>361</v>
      </c>
    </row>
    <row r="635" spans="1:4" ht="15" customHeight="1">
      <c r="A635" s="659" t="s">
        <v>100</v>
      </c>
      <c r="B635" s="660" t="s">
        <v>399</v>
      </c>
      <c r="C635" s="157">
        <v>4.32</v>
      </c>
      <c r="D635" s="159" t="s">
        <v>361</v>
      </c>
    </row>
    <row r="636" spans="1:4" ht="15" customHeight="1">
      <c r="A636" s="661" t="s">
        <v>147</v>
      </c>
      <c r="B636" s="662" t="s">
        <v>398</v>
      </c>
      <c r="C636" s="154">
        <v>6.72</v>
      </c>
      <c r="D636" s="156" t="s">
        <v>361</v>
      </c>
    </row>
    <row r="637" spans="1:4" ht="15" customHeight="1">
      <c r="A637" s="659" t="s">
        <v>175</v>
      </c>
      <c r="B637" s="660" t="s">
        <v>397</v>
      </c>
      <c r="C637" s="157">
        <v>3.95</v>
      </c>
      <c r="D637" s="159" t="s">
        <v>361</v>
      </c>
    </row>
    <row r="638" spans="1:4" ht="15" customHeight="1">
      <c r="A638" s="661" t="s">
        <v>244</v>
      </c>
      <c r="B638" s="662" t="s">
        <v>396</v>
      </c>
      <c r="C638" s="155" t="s">
        <v>361</v>
      </c>
      <c r="D638" s="156" t="s">
        <v>1081</v>
      </c>
    </row>
    <row r="639" spans="1:4" ht="15" customHeight="1">
      <c r="A639" s="659" t="s">
        <v>253</v>
      </c>
      <c r="B639" s="660" t="s">
        <v>395</v>
      </c>
      <c r="C639" s="158" t="s">
        <v>361</v>
      </c>
      <c r="D639" s="159" t="s">
        <v>1081</v>
      </c>
    </row>
    <row r="640" spans="1:4" ht="15" customHeight="1">
      <c r="A640" s="661" t="s">
        <v>254</v>
      </c>
      <c r="B640" s="662" t="s">
        <v>394</v>
      </c>
      <c r="C640" s="155" t="s">
        <v>361</v>
      </c>
      <c r="D640" s="156" t="s">
        <v>1081</v>
      </c>
    </row>
    <row r="641" spans="1:4" ht="15" customHeight="1">
      <c r="A641" s="659" t="s">
        <v>262</v>
      </c>
      <c r="B641" s="660" t="s">
        <v>393</v>
      </c>
      <c r="C641" s="157">
        <v>4.28</v>
      </c>
      <c r="D641" s="159" t="s">
        <v>361</v>
      </c>
    </row>
    <row r="642" spans="1:4" ht="15" customHeight="1">
      <c r="A642" s="661" t="s">
        <v>270</v>
      </c>
      <c r="B642" s="662" t="s">
        <v>392</v>
      </c>
      <c r="C642" s="154">
        <v>5.7</v>
      </c>
      <c r="D642" s="156" t="s">
        <v>361</v>
      </c>
    </row>
    <row r="643" spans="1:4" ht="15" customHeight="1">
      <c r="A643" s="659" t="s">
        <v>275</v>
      </c>
      <c r="B643" s="660" t="s">
        <v>391</v>
      </c>
      <c r="C643" s="158" t="s">
        <v>361</v>
      </c>
      <c r="D643" s="159" t="s">
        <v>1081</v>
      </c>
    </row>
    <row r="644" spans="1:4" ht="15" customHeight="1">
      <c r="A644" s="661" t="s">
        <v>284</v>
      </c>
      <c r="B644" s="662" t="s">
        <v>390</v>
      </c>
      <c r="C644" s="155" t="s">
        <v>361</v>
      </c>
      <c r="D644" s="156" t="s">
        <v>1081</v>
      </c>
    </row>
    <row r="645" spans="1:4" ht="15" customHeight="1">
      <c r="A645" s="160" t="s">
        <v>1805</v>
      </c>
      <c r="B645" s="153"/>
      <c r="C645" s="153"/>
      <c r="D645" s="153"/>
    </row>
    <row r="646" spans="1:4" ht="15" customHeight="1"/>
    <row r="647" spans="1:4" ht="15" customHeight="1">
      <c r="A647" s="161" t="s">
        <v>389</v>
      </c>
      <c r="B647" s="153"/>
      <c r="C647" s="153"/>
      <c r="D647" s="153"/>
    </row>
    <row r="648" spans="1:4" ht="15" customHeight="1">
      <c r="A648" s="161" t="s">
        <v>1806</v>
      </c>
      <c r="B648" s="153"/>
      <c r="C648" s="153"/>
      <c r="D648" s="153"/>
    </row>
    <row r="649" spans="1:4" ht="15" customHeight="1"/>
    <row r="650" spans="1:4" ht="15" customHeight="1">
      <c r="A650" s="161" t="s">
        <v>1776</v>
      </c>
      <c r="B650" s="153"/>
      <c r="C650" s="153"/>
      <c r="D650" s="153"/>
    </row>
    <row r="651" spans="1:4" ht="15" customHeight="1">
      <c r="A651" s="161" t="s">
        <v>1777</v>
      </c>
      <c r="B651" s="153"/>
      <c r="C651" s="153"/>
      <c r="D651" s="153"/>
    </row>
    <row r="652" spans="1:4" ht="15" customHeight="1"/>
    <row r="653" spans="1:4" ht="15" customHeight="1">
      <c r="A653" s="160" t="s">
        <v>1910</v>
      </c>
      <c r="B653" s="153"/>
      <c r="C653" s="153"/>
      <c r="D653" s="153"/>
    </row>
  </sheetData>
  <mergeCells count="1275">
    <mergeCell ref="A37"/>
    <mergeCell ref="B37"/>
    <mergeCell ref="A32"/>
    <mergeCell ref="B32"/>
    <mergeCell ref="A33"/>
    <mergeCell ref="B41"/>
    <mergeCell ref="A42"/>
    <mergeCell ref="B42"/>
    <mergeCell ref="A43"/>
    <mergeCell ref="B43"/>
    <mergeCell ref="B16"/>
    <mergeCell ref="A47"/>
    <mergeCell ref="B47"/>
    <mergeCell ref="A29"/>
    <mergeCell ref="B29"/>
    <mergeCell ref="A30"/>
    <mergeCell ref="B30"/>
    <mergeCell ref="A31"/>
    <mergeCell ref="B31"/>
    <mergeCell ref="A26"/>
    <mergeCell ref="B26"/>
    <mergeCell ref="A27"/>
    <mergeCell ref="B27"/>
    <mergeCell ref="A28"/>
    <mergeCell ref="B28"/>
    <mergeCell ref="A18"/>
    <mergeCell ref="B18"/>
    <mergeCell ref="A19"/>
    <mergeCell ref="B19"/>
    <mergeCell ref="A44"/>
    <mergeCell ref="B44"/>
    <mergeCell ref="A45"/>
    <mergeCell ref="B45"/>
    <mergeCell ref="A46"/>
    <mergeCell ref="B46"/>
    <mergeCell ref="A36"/>
    <mergeCell ref="B36"/>
    <mergeCell ref="A71"/>
    <mergeCell ref="B71"/>
    <mergeCell ref="A72"/>
    <mergeCell ref="B72"/>
    <mergeCell ref="A73"/>
    <mergeCell ref="B73"/>
    <mergeCell ref="A68"/>
    <mergeCell ref="B68"/>
    <mergeCell ref="A69"/>
    <mergeCell ref="B69"/>
    <mergeCell ref="B33"/>
    <mergeCell ref="A34"/>
    <mergeCell ref="B34"/>
    <mergeCell ref="A38"/>
    <mergeCell ref="B38"/>
    <mergeCell ref="A39"/>
    <mergeCell ref="B39"/>
    <mergeCell ref="A40"/>
    <mergeCell ref="B40"/>
    <mergeCell ref="A35"/>
    <mergeCell ref="B35"/>
    <mergeCell ref="A54"/>
    <mergeCell ref="B54"/>
    <mergeCell ref="A55"/>
    <mergeCell ref="B55"/>
    <mergeCell ref="A50"/>
    <mergeCell ref="B50"/>
    <mergeCell ref="A51"/>
    <mergeCell ref="B51"/>
    <mergeCell ref="A52"/>
    <mergeCell ref="B52"/>
    <mergeCell ref="A41"/>
    <mergeCell ref="A107"/>
    <mergeCell ref="B107"/>
    <mergeCell ref="A90"/>
    <mergeCell ref="B90"/>
    <mergeCell ref="A91"/>
    <mergeCell ref="B91"/>
    <mergeCell ref="A86"/>
    <mergeCell ref="B86"/>
    <mergeCell ref="A87"/>
    <mergeCell ref="B87"/>
    <mergeCell ref="A88"/>
    <mergeCell ref="B88"/>
    <mergeCell ref="A92"/>
    <mergeCell ref="B92"/>
    <mergeCell ref="A93"/>
    <mergeCell ref="B93"/>
    <mergeCell ref="A94"/>
    <mergeCell ref="B94"/>
    <mergeCell ref="A89"/>
    <mergeCell ref="B89"/>
    <mergeCell ref="A101"/>
    <mergeCell ref="B101"/>
    <mergeCell ref="A102"/>
    <mergeCell ref="B102"/>
    <mergeCell ref="A103"/>
    <mergeCell ref="B103"/>
    <mergeCell ref="A98"/>
    <mergeCell ref="A156"/>
    <mergeCell ref="B156"/>
    <mergeCell ref="A157"/>
    <mergeCell ref="B157"/>
    <mergeCell ref="A152"/>
    <mergeCell ref="B152"/>
    <mergeCell ref="A153"/>
    <mergeCell ref="B153"/>
    <mergeCell ref="A154"/>
    <mergeCell ref="B154"/>
    <mergeCell ref="B98"/>
    <mergeCell ref="A99"/>
    <mergeCell ref="B99"/>
    <mergeCell ref="A100"/>
    <mergeCell ref="B100"/>
    <mergeCell ref="A117"/>
    <mergeCell ref="B117"/>
    <mergeCell ref="A118"/>
    <mergeCell ref="B118"/>
    <mergeCell ref="A131"/>
    <mergeCell ref="B131"/>
    <mergeCell ref="A132"/>
    <mergeCell ref="B132"/>
    <mergeCell ref="A133"/>
    <mergeCell ref="B133"/>
    <mergeCell ref="A128"/>
    <mergeCell ref="B128"/>
    <mergeCell ref="A129"/>
    <mergeCell ref="B129"/>
    <mergeCell ref="A126"/>
    <mergeCell ref="B126"/>
    <mergeCell ref="A127"/>
    <mergeCell ref="A183"/>
    <mergeCell ref="B183"/>
    <mergeCell ref="A180"/>
    <mergeCell ref="B180"/>
    <mergeCell ref="A181"/>
    <mergeCell ref="B181"/>
    <mergeCell ref="A176"/>
    <mergeCell ref="B176"/>
    <mergeCell ref="A177"/>
    <mergeCell ref="B177"/>
    <mergeCell ref="A161"/>
    <mergeCell ref="B161"/>
    <mergeCell ref="A144"/>
    <mergeCell ref="B144"/>
    <mergeCell ref="A145"/>
    <mergeCell ref="B145"/>
    <mergeCell ref="A140"/>
    <mergeCell ref="B140"/>
    <mergeCell ref="A141"/>
    <mergeCell ref="B141"/>
    <mergeCell ref="A142"/>
    <mergeCell ref="B142"/>
    <mergeCell ref="A146"/>
    <mergeCell ref="B146"/>
    <mergeCell ref="A147"/>
    <mergeCell ref="B147"/>
    <mergeCell ref="A148"/>
    <mergeCell ref="B148"/>
    <mergeCell ref="A143"/>
    <mergeCell ref="B143"/>
    <mergeCell ref="A155"/>
    <mergeCell ref="B155"/>
    <mergeCell ref="A202"/>
    <mergeCell ref="B202"/>
    <mergeCell ref="A197"/>
    <mergeCell ref="B197"/>
    <mergeCell ref="A209"/>
    <mergeCell ref="B209"/>
    <mergeCell ref="A210"/>
    <mergeCell ref="B210"/>
    <mergeCell ref="A211"/>
    <mergeCell ref="B211"/>
    <mergeCell ref="A206"/>
    <mergeCell ref="B206"/>
    <mergeCell ref="A207"/>
    <mergeCell ref="B207"/>
    <mergeCell ref="A208"/>
    <mergeCell ref="B208"/>
    <mergeCell ref="A189"/>
    <mergeCell ref="B189"/>
    <mergeCell ref="A190"/>
    <mergeCell ref="B190"/>
    <mergeCell ref="A193"/>
    <mergeCell ref="B193"/>
    <mergeCell ref="A203"/>
    <mergeCell ref="B203"/>
    <mergeCell ref="A204"/>
    <mergeCell ref="B204"/>
    <mergeCell ref="A205"/>
    <mergeCell ref="B205"/>
    <mergeCell ref="A198"/>
    <mergeCell ref="B198"/>
    <mergeCell ref="A199"/>
    <mergeCell ref="B199"/>
    <mergeCell ref="A225"/>
    <mergeCell ref="B225"/>
    <mergeCell ref="A226"/>
    <mergeCell ref="B226"/>
    <mergeCell ref="A239"/>
    <mergeCell ref="B239"/>
    <mergeCell ref="A240"/>
    <mergeCell ref="B240"/>
    <mergeCell ref="A241"/>
    <mergeCell ref="B241"/>
    <mergeCell ref="A236"/>
    <mergeCell ref="B236"/>
    <mergeCell ref="A237"/>
    <mergeCell ref="B237"/>
    <mergeCell ref="A234"/>
    <mergeCell ref="B234"/>
    <mergeCell ref="A235"/>
    <mergeCell ref="B235"/>
    <mergeCell ref="A230"/>
    <mergeCell ref="B230"/>
    <mergeCell ref="A231"/>
    <mergeCell ref="B231"/>
    <mergeCell ref="A269"/>
    <mergeCell ref="B269"/>
    <mergeCell ref="A252"/>
    <mergeCell ref="B252"/>
    <mergeCell ref="A253"/>
    <mergeCell ref="B253"/>
    <mergeCell ref="A248"/>
    <mergeCell ref="B248"/>
    <mergeCell ref="A249"/>
    <mergeCell ref="B249"/>
    <mergeCell ref="A250"/>
    <mergeCell ref="B250"/>
    <mergeCell ref="A254"/>
    <mergeCell ref="B254"/>
    <mergeCell ref="A255"/>
    <mergeCell ref="B255"/>
    <mergeCell ref="A256"/>
    <mergeCell ref="B256"/>
    <mergeCell ref="A251"/>
    <mergeCell ref="B251"/>
    <mergeCell ref="A263"/>
    <mergeCell ref="B263"/>
    <mergeCell ref="A264"/>
    <mergeCell ref="B264"/>
    <mergeCell ref="A265"/>
    <mergeCell ref="B265"/>
    <mergeCell ref="A260"/>
    <mergeCell ref="B260"/>
    <mergeCell ref="A257"/>
    <mergeCell ref="B257"/>
    <mergeCell ref="A258"/>
    <mergeCell ref="B258"/>
    <mergeCell ref="A296"/>
    <mergeCell ref="B296"/>
    <mergeCell ref="A297"/>
    <mergeCell ref="B297"/>
    <mergeCell ref="A298"/>
    <mergeCell ref="B298"/>
    <mergeCell ref="A282"/>
    <mergeCell ref="B282"/>
    <mergeCell ref="A283"/>
    <mergeCell ref="B283"/>
    <mergeCell ref="A278"/>
    <mergeCell ref="B278"/>
    <mergeCell ref="A279"/>
    <mergeCell ref="B279"/>
    <mergeCell ref="A280"/>
    <mergeCell ref="B280"/>
    <mergeCell ref="A293"/>
    <mergeCell ref="B293"/>
    <mergeCell ref="A294"/>
    <mergeCell ref="B294"/>
    <mergeCell ref="A295"/>
    <mergeCell ref="B295"/>
    <mergeCell ref="A290"/>
    <mergeCell ref="B290"/>
    <mergeCell ref="A291"/>
    <mergeCell ref="B291"/>
    <mergeCell ref="A303"/>
    <mergeCell ref="B303"/>
    <mergeCell ref="A304"/>
    <mergeCell ref="B304"/>
    <mergeCell ref="A308"/>
    <mergeCell ref="B308"/>
    <mergeCell ref="A309"/>
    <mergeCell ref="B309"/>
    <mergeCell ref="A310"/>
    <mergeCell ref="B310"/>
    <mergeCell ref="A305"/>
    <mergeCell ref="B305"/>
    <mergeCell ref="A299"/>
    <mergeCell ref="B299"/>
    <mergeCell ref="A300"/>
    <mergeCell ref="B300"/>
    <mergeCell ref="A301"/>
    <mergeCell ref="B301"/>
    <mergeCell ref="A356"/>
    <mergeCell ref="B356"/>
    <mergeCell ref="A357"/>
    <mergeCell ref="B357"/>
    <mergeCell ref="A358"/>
    <mergeCell ref="B358"/>
    <mergeCell ref="A353"/>
    <mergeCell ref="B353"/>
    <mergeCell ref="A354"/>
    <mergeCell ref="B354"/>
    <mergeCell ref="A355"/>
    <mergeCell ref="B355"/>
    <mergeCell ref="A350"/>
    <mergeCell ref="B350"/>
    <mergeCell ref="A351"/>
    <mergeCell ref="B351"/>
    <mergeCell ref="A352"/>
    <mergeCell ref="B352"/>
    <mergeCell ref="A387"/>
    <mergeCell ref="B387"/>
    <mergeCell ref="A388"/>
    <mergeCell ref="B388"/>
    <mergeCell ref="A378"/>
    <mergeCell ref="B378"/>
    <mergeCell ref="A379"/>
    <mergeCell ref="B379"/>
    <mergeCell ref="A374"/>
    <mergeCell ref="B374"/>
    <mergeCell ref="A375"/>
    <mergeCell ref="B375"/>
    <mergeCell ref="A376"/>
    <mergeCell ref="B376"/>
    <mergeCell ref="A377"/>
    <mergeCell ref="B377"/>
    <mergeCell ref="A360"/>
    <mergeCell ref="B360"/>
    <mergeCell ref="A361"/>
    <mergeCell ref="B361"/>
    <mergeCell ref="A362"/>
    <mergeCell ref="B362"/>
    <mergeCell ref="A363"/>
    <mergeCell ref="B363"/>
    <mergeCell ref="A364"/>
    <mergeCell ref="B364"/>
    <mergeCell ref="A386"/>
    <mergeCell ref="B386"/>
    <mergeCell ref="A385"/>
    <mergeCell ref="B385"/>
    <mergeCell ref="A380"/>
    <mergeCell ref="B380"/>
    <mergeCell ref="A390"/>
    <mergeCell ref="B390"/>
    <mergeCell ref="A391"/>
    <mergeCell ref="B391"/>
    <mergeCell ref="A401"/>
    <mergeCell ref="B401"/>
    <mergeCell ref="A402"/>
    <mergeCell ref="B402"/>
    <mergeCell ref="A403"/>
    <mergeCell ref="B403"/>
    <mergeCell ref="A398"/>
    <mergeCell ref="B398"/>
    <mergeCell ref="A399"/>
    <mergeCell ref="B399"/>
    <mergeCell ref="A400"/>
    <mergeCell ref="B400"/>
    <mergeCell ref="A395"/>
    <mergeCell ref="B395"/>
    <mergeCell ref="A397"/>
    <mergeCell ref="B397"/>
    <mergeCell ref="A392"/>
    <mergeCell ref="B392"/>
    <mergeCell ref="A393"/>
    <mergeCell ref="B393"/>
    <mergeCell ref="A394"/>
    <mergeCell ref="B394"/>
    <mergeCell ref="A431"/>
    <mergeCell ref="B431"/>
    <mergeCell ref="A414"/>
    <mergeCell ref="B414"/>
    <mergeCell ref="A415"/>
    <mergeCell ref="B415"/>
    <mergeCell ref="A410"/>
    <mergeCell ref="B410"/>
    <mergeCell ref="A411"/>
    <mergeCell ref="B411"/>
    <mergeCell ref="A412"/>
    <mergeCell ref="B412"/>
    <mergeCell ref="A416"/>
    <mergeCell ref="B416"/>
    <mergeCell ref="A417"/>
    <mergeCell ref="B417"/>
    <mergeCell ref="A418"/>
    <mergeCell ref="B418"/>
    <mergeCell ref="A413"/>
    <mergeCell ref="B413"/>
    <mergeCell ref="A422"/>
    <mergeCell ref="B422"/>
    <mergeCell ref="A423"/>
    <mergeCell ref="B423"/>
    <mergeCell ref="A424"/>
    <mergeCell ref="B424"/>
    <mergeCell ref="A463"/>
    <mergeCell ref="B463"/>
    <mergeCell ref="A458"/>
    <mergeCell ref="B458"/>
    <mergeCell ref="A459"/>
    <mergeCell ref="B459"/>
    <mergeCell ref="A460"/>
    <mergeCell ref="B460"/>
    <mergeCell ref="A443"/>
    <mergeCell ref="B443"/>
    <mergeCell ref="A444"/>
    <mergeCell ref="B444"/>
    <mergeCell ref="A445"/>
    <mergeCell ref="B445"/>
    <mergeCell ref="A452"/>
    <mergeCell ref="B452"/>
    <mergeCell ref="A453"/>
    <mergeCell ref="B453"/>
    <mergeCell ref="A454"/>
    <mergeCell ref="B454"/>
    <mergeCell ref="A449"/>
    <mergeCell ref="B449"/>
    <mergeCell ref="A450"/>
    <mergeCell ref="B450"/>
    <mergeCell ref="A451"/>
    <mergeCell ref="B451"/>
    <mergeCell ref="A446"/>
    <mergeCell ref="B446"/>
    <mergeCell ref="A499"/>
    <mergeCell ref="B499"/>
    <mergeCell ref="A503"/>
    <mergeCell ref="B503"/>
    <mergeCell ref="A500"/>
    <mergeCell ref="B500"/>
    <mergeCell ref="A501"/>
    <mergeCell ref="B501"/>
    <mergeCell ref="A502"/>
    <mergeCell ref="B502"/>
    <mergeCell ref="A482"/>
    <mergeCell ref="B482"/>
    <mergeCell ref="A483"/>
    <mergeCell ref="B483"/>
    <mergeCell ref="A484"/>
    <mergeCell ref="B484"/>
    <mergeCell ref="A485"/>
    <mergeCell ref="B485"/>
    <mergeCell ref="A525"/>
    <mergeCell ref="B525"/>
    <mergeCell ref="A526"/>
    <mergeCell ref="B526"/>
    <mergeCell ref="A521"/>
    <mergeCell ref="B521"/>
    <mergeCell ref="A529"/>
    <mergeCell ref="B529"/>
    <mergeCell ref="A533"/>
    <mergeCell ref="B533"/>
    <mergeCell ref="A504"/>
    <mergeCell ref="B504"/>
    <mergeCell ref="A505"/>
    <mergeCell ref="B505"/>
    <mergeCell ref="A509"/>
    <mergeCell ref="B509"/>
    <mergeCell ref="A510"/>
    <mergeCell ref="B510"/>
    <mergeCell ref="A511"/>
    <mergeCell ref="B511"/>
    <mergeCell ref="A506"/>
    <mergeCell ref="B506"/>
    <mergeCell ref="A507"/>
    <mergeCell ref="B507"/>
    <mergeCell ref="A508"/>
    <mergeCell ref="B508"/>
    <mergeCell ref="A519"/>
    <mergeCell ref="B519"/>
    <mergeCell ref="A520"/>
    <mergeCell ref="B520"/>
    <mergeCell ref="A515"/>
    <mergeCell ref="B515"/>
    <mergeCell ref="A516"/>
    <mergeCell ref="B516"/>
    <mergeCell ref="A517"/>
    <mergeCell ref="B517"/>
    <mergeCell ref="A512"/>
    <mergeCell ref="B512"/>
    <mergeCell ref="A513"/>
    <mergeCell ref="B513"/>
    <mergeCell ref="A514"/>
    <mergeCell ref="B514"/>
    <mergeCell ref="A524"/>
    <mergeCell ref="B524"/>
    <mergeCell ref="A566"/>
    <mergeCell ref="B566"/>
    <mergeCell ref="A567"/>
    <mergeCell ref="B567"/>
    <mergeCell ref="A568"/>
    <mergeCell ref="B568"/>
    <mergeCell ref="A558"/>
    <mergeCell ref="B558"/>
    <mergeCell ref="A559"/>
    <mergeCell ref="B559"/>
    <mergeCell ref="A554"/>
    <mergeCell ref="B554"/>
    <mergeCell ref="A555"/>
    <mergeCell ref="B555"/>
    <mergeCell ref="A556"/>
    <mergeCell ref="B556"/>
    <mergeCell ref="A563"/>
    <mergeCell ref="B563"/>
    <mergeCell ref="A564"/>
    <mergeCell ref="B564"/>
    <mergeCell ref="A565"/>
    <mergeCell ref="B565"/>
    <mergeCell ref="A560"/>
    <mergeCell ref="B560"/>
    <mergeCell ref="A561"/>
    <mergeCell ref="B561"/>
    <mergeCell ref="A572"/>
    <mergeCell ref="B572"/>
    <mergeCell ref="A573"/>
    <mergeCell ref="B573"/>
    <mergeCell ref="A574"/>
    <mergeCell ref="B574"/>
    <mergeCell ref="A578"/>
    <mergeCell ref="B578"/>
    <mergeCell ref="A579"/>
    <mergeCell ref="B579"/>
    <mergeCell ref="A580"/>
    <mergeCell ref="B580"/>
    <mergeCell ref="A575"/>
    <mergeCell ref="B575"/>
    <mergeCell ref="A569"/>
    <mergeCell ref="B569"/>
    <mergeCell ref="A570"/>
    <mergeCell ref="B570"/>
    <mergeCell ref="A571"/>
    <mergeCell ref="B571"/>
    <mergeCell ref="A632"/>
    <mergeCell ref="B632"/>
    <mergeCell ref="A633"/>
    <mergeCell ref="B633"/>
    <mergeCell ref="A634"/>
    <mergeCell ref="B634"/>
    <mergeCell ref="A629"/>
    <mergeCell ref="B629"/>
    <mergeCell ref="A630"/>
    <mergeCell ref="B630"/>
    <mergeCell ref="A631"/>
    <mergeCell ref="B631"/>
    <mergeCell ref="A626"/>
    <mergeCell ref="B626"/>
    <mergeCell ref="A627"/>
    <mergeCell ref="B627"/>
    <mergeCell ref="A628"/>
    <mergeCell ref="B628"/>
    <mergeCell ref="A644"/>
    <mergeCell ref="B644"/>
    <mergeCell ref="A641"/>
    <mergeCell ref="B641"/>
    <mergeCell ref="A642"/>
    <mergeCell ref="B642"/>
    <mergeCell ref="A643"/>
    <mergeCell ref="B643"/>
    <mergeCell ref="A638"/>
    <mergeCell ref="B638"/>
    <mergeCell ref="A639"/>
    <mergeCell ref="B639"/>
    <mergeCell ref="A640"/>
    <mergeCell ref="B640"/>
    <mergeCell ref="A635"/>
    <mergeCell ref="B635"/>
    <mergeCell ref="A636"/>
    <mergeCell ref="B636"/>
    <mergeCell ref="A637"/>
    <mergeCell ref="B637"/>
    <mergeCell ref="C6:D6"/>
    <mergeCell ref="C7:D7"/>
    <mergeCell ref="C8:D8"/>
    <mergeCell ref="C9:D9"/>
    <mergeCell ref="A23"/>
    <mergeCell ref="B23"/>
    <mergeCell ref="A24"/>
    <mergeCell ref="B24"/>
    <mergeCell ref="A25"/>
    <mergeCell ref="B25"/>
    <mergeCell ref="A20"/>
    <mergeCell ref="B20"/>
    <mergeCell ref="A21"/>
    <mergeCell ref="B21"/>
    <mergeCell ref="A22"/>
    <mergeCell ref="B22"/>
    <mergeCell ref="A17"/>
    <mergeCell ref="B17"/>
    <mergeCell ref="A11"/>
    <mergeCell ref="B11"/>
    <mergeCell ref="A12"/>
    <mergeCell ref="B12"/>
    <mergeCell ref="A13"/>
    <mergeCell ref="B13"/>
    <mergeCell ref="A6:B9"/>
    <mergeCell ref="A10"/>
    <mergeCell ref="B10"/>
    <mergeCell ref="A14"/>
    <mergeCell ref="B14"/>
    <mergeCell ref="A15"/>
    <mergeCell ref="B15"/>
    <mergeCell ref="A16"/>
    <mergeCell ref="A70"/>
    <mergeCell ref="B70"/>
    <mergeCell ref="A65"/>
    <mergeCell ref="B65"/>
    <mergeCell ref="A59"/>
    <mergeCell ref="B59"/>
    <mergeCell ref="A60"/>
    <mergeCell ref="B60"/>
    <mergeCell ref="A53"/>
    <mergeCell ref="B53"/>
    <mergeCell ref="A48"/>
    <mergeCell ref="B48"/>
    <mergeCell ref="A49"/>
    <mergeCell ref="B49"/>
    <mergeCell ref="A61"/>
    <mergeCell ref="B61"/>
    <mergeCell ref="A56"/>
    <mergeCell ref="B56"/>
    <mergeCell ref="A57"/>
    <mergeCell ref="B57"/>
    <mergeCell ref="A58"/>
    <mergeCell ref="B58"/>
    <mergeCell ref="A66"/>
    <mergeCell ref="B66"/>
    <mergeCell ref="A67"/>
    <mergeCell ref="B67"/>
    <mergeCell ref="A62"/>
    <mergeCell ref="B62"/>
    <mergeCell ref="A63"/>
    <mergeCell ref="B63"/>
    <mergeCell ref="A64"/>
    <mergeCell ref="B64"/>
    <mergeCell ref="A77"/>
    <mergeCell ref="B77"/>
    <mergeCell ref="A78"/>
    <mergeCell ref="B78"/>
    <mergeCell ref="A79"/>
    <mergeCell ref="B79"/>
    <mergeCell ref="A74"/>
    <mergeCell ref="B74"/>
    <mergeCell ref="A75"/>
    <mergeCell ref="B75"/>
    <mergeCell ref="A76"/>
    <mergeCell ref="B76"/>
    <mergeCell ref="A95"/>
    <mergeCell ref="B95"/>
    <mergeCell ref="A96"/>
    <mergeCell ref="B96"/>
    <mergeCell ref="A97"/>
    <mergeCell ref="B97"/>
    <mergeCell ref="A83"/>
    <mergeCell ref="B83"/>
    <mergeCell ref="A84"/>
    <mergeCell ref="B84"/>
    <mergeCell ref="A85"/>
    <mergeCell ref="B85"/>
    <mergeCell ref="A80"/>
    <mergeCell ref="B80"/>
    <mergeCell ref="A81"/>
    <mergeCell ref="B81"/>
    <mergeCell ref="A82"/>
    <mergeCell ref="B82"/>
    <mergeCell ref="B113"/>
    <mergeCell ref="A114"/>
    <mergeCell ref="B114"/>
    <mergeCell ref="A108"/>
    <mergeCell ref="B108"/>
    <mergeCell ref="A109"/>
    <mergeCell ref="B109"/>
    <mergeCell ref="A104"/>
    <mergeCell ref="B104"/>
    <mergeCell ref="A105"/>
    <mergeCell ref="B105"/>
    <mergeCell ref="A106"/>
    <mergeCell ref="B106"/>
    <mergeCell ref="A115"/>
    <mergeCell ref="B115"/>
    <mergeCell ref="A110"/>
    <mergeCell ref="B110"/>
    <mergeCell ref="A111"/>
    <mergeCell ref="B111"/>
    <mergeCell ref="A112"/>
    <mergeCell ref="B112"/>
    <mergeCell ref="A113"/>
    <mergeCell ref="A120"/>
    <mergeCell ref="B120"/>
    <mergeCell ref="A121"/>
    <mergeCell ref="B121"/>
    <mergeCell ref="A116"/>
    <mergeCell ref="B116"/>
    <mergeCell ref="A130"/>
    <mergeCell ref="B130"/>
    <mergeCell ref="A125"/>
    <mergeCell ref="B125"/>
    <mergeCell ref="A137"/>
    <mergeCell ref="B137"/>
    <mergeCell ref="A138"/>
    <mergeCell ref="B138"/>
    <mergeCell ref="A139"/>
    <mergeCell ref="B139"/>
    <mergeCell ref="A134"/>
    <mergeCell ref="B134"/>
    <mergeCell ref="B127"/>
    <mergeCell ref="A122"/>
    <mergeCell ref="B122"/>
    <mergeCell ref="A123"/>
    <mergeCell ref="B123"/>
    <mergeCell ref="A124"/>
    <mergeCell ref="B124"/>
    <mergeCell ref="A119"/>
    <mergeCell ref="B119"/>
    <mergeCell ref="A149"/>
    <mergeCell ref="B149"/>
    <mergeCell ref="A150"/>
    <mergeCell ref="B150"/>
    <mergeCell ref="A151"/>
    <mergeCell ref="B151"/>
    <mergeCell ref="A135"/>
    <mergeCell ref="B135"/>
    <mergeCell ref="A136"/>
    <mergeCell ref="B136"/>
    <mergeCell ref="A178"/>
    <mergeCell ref="B178"/>
    <mergeCell ref="A173"/>
    <mergeCell ref="B173"/>
    <mergeCell ref="A167"/>
    <mergeCell ref="B167"/>
    <mergeCell ref="A168"/>
    <mergeCell ref="B168"/>
    <mergeCell ref="A162"/>
    <mergeCell ref="B162"/>
    <mergeCell ref="A163"/>
    <mergeCell ref="B163"/>
    <mergeCell ref="A158"/>
    <mergeCell ref="B158"/>
    <mergeCell ref="A159"/>
    <mergeCell ref="B159"/>
    <mergeCell ref="A160"/>
    <mergeCell ref="B160"/>
    <mergeCell ref="A169"/>
    <mergeCell ref="B169"/>
    <mergeCell ref="A164"/>
    <mergeCell ref="B164"/>
    <mergeCell ref="A165"/>
    <mergeCell ref="B165"/>
    <mergeCell ref="A166"/>
    <mergeCell ref="B166"/>
    <mergeCell ref="A174"/>
    <mergeCell ref="B174"/>
    <mergeCell ref="A175"/>
    <mergeCell ref="B175"/>
    <mergeCell ref="A170"/>
    <mergeCell ref="B170"/>
    <mergeCell ref="A184"/>
    <mergeCell ref="B184"/>
    <mergeCell ref="A179"/>
    <mergeCell ref="B179"/>
    <mergeCell ref="A191"/>
    <mergeCell ref="B191"/>
    <mergeCell ref="A192"/>
    <mergeCell ref="B192"/>
    <mergeCell ref="A188"/>
    <mergeCell ref="B188"/>
    <mergeCell ref="A171"/>
    <mergeCell ref="B171"/>
    <mergeCell ref="A172"/>
    <mergeCell ref="B172"/>
    <mergeCell ref="A185"/>
    <mergeCell ref="B185"/>
    <mergeCell ref="A186"/>
    <mergeCell ref="B186"/>
    <mergeCell ref="A187"/>
    <mergeCell ref="B187"/>
    <mergeCell ref="A182"/>
    <mergeCell ref="B182"/>
    <mergeCell ref="A194"/>
    <mergeCell ref="B194"/>
    <mergeCell ref="A195"/>
    <mergeCell ref="B195"/>
    <mergeCell ref="A196"/>
    <mergeCell ref="B196"/>
    <mergeCell ref="A200"/>
    <mergeCell ref="B200"/>
    <mergeCell ref="A201"/>
    <mergeCell ref="B201"/>
    <mergeCell ref="A232"/>
    <mergeCell ref="B232"/>
    <mergeCell ref="A227"/>
    <mergeCell ref="B227"/>
    <mergeCell ref="A221"/>
    <mergeCell ref="B221"/>
    <mergeCell ref="A222"/>
    <mergeCell ref="B222"/>
    <mergeCell ref="A216"/>
    <mergeCell ref="B216"/>
    <mergeCell ref="A217"/>
    <mergeCell ref="B217"/>
    <mergeCell ref="A212"/>
    <mergeCell ref="B212"/>
    <mergeCell ref="A213"/>
    <mergeCell ref="B213"/>
    <mergeCell ref="A214"/>
    <mergeCell ref="B214"/>
    <mergeCell ref="A223"/>
    <mergeCell ref="B223"/>
    <mergeCell ref="A218"/>
    <mergeCell ref="B218"/>
    <mergeCell ref="A219"/>
    <mergeCell ref="B219"/>
    <mergeCell ref="A220"/>
    <mergeCell ref="B220"/>
    <mergeCell ref="A215"/>
    <mergeCell ref="B215"/>
    <mergeCell ref="A261"/>
    <mergeCell ref="B261"/>
    <mergeCell ref="A262"/>
    <mergeCell ref="B262"/>
    <mergeCell ref="A238"/>
    <mergeCell ref="B238"/>
    <mergeCell ref="A233"/>
    <mergeCell ref="B233"/>
    <mergeCell ref="A245"/>
    <mergeCell ref="B245"/>
    <mergeCell ref="A246"/>
    <mergeCell ref="B246"/>
    <mergeCell ref="A247"/>
    <mergeCell ref="B247"/>
    <mergeCell ref="A242"/>
    <mergeCell ref="B242"/>
    <mergeCell ref="A243"/>
    <mergeCell ref="B243"/>
    <mergeCell ref="A244"/>
    <mergeCell ref="B244"/>
    <mergeCell ref="A228"/>
    <mergeCell ref="B228"/>
    <mergeCell ref="A229"/>
    <mergeCell ref="B229"/>
    <mergeCell ref="A224"/>
    <mergeCell ref="B224"/>
    <mergeCell ref="A259"/>
    <mergeCell ref="B259"/>
    <mergeCell ref="A288"/>
    <mergeCell ref="B288"/>
    <mergeCell ref="A289"/>
    <mergeCell ref="B289"/>
    <mergeCell ref="A284"/>
    <mergeCell ref="B284"/>
    <mergeCell ref="A285"/>
    <mergeCell ref="B285"/>
    <mergeCell ref="A286"/>
    <mergeCell ref="B286"/>
    <mergeCell ref="A281"/>
    <mergeCell ref="B281"/>
    <mergeCell ref="A275"/>
    <mergeCell ref="B275"/>
    <mergeCell ref="A276"/>
    <mergeCell ref="B276"/>
    <mergeCell ref="A270"/>
    <mergeCell ref="B270"/>
    <mergeCell ref="A271"/>
    <mergeCell ref="B271"/>
    <mergeCell ref="A266"/>
    <mergeCell ref="B266"/>
    <mergeCell ref="A267"/>
    <mergeCell ref="B267"/>
    <mergeCell ref="A268"/>
    <mergeCell ref="B268"/>
    <mergeCell ref="A277"/>
    <mergeCell ref="B277"/>
    <mergeCell ref="A272"/>
    <mergeCell ref="B272"/>
    <mergeCell ref="A329"/>
    <mergeCell ref="B329"/>
    <mergeCell ref="A326"/>
    <mergeCell ref="B326"/>
    <mergeCell ref="A327"/>
    <mergeCell ref="B327"/>
    <mergeCell ref="A328"/>
    <mergeCell ref="B328"/>
    <mergeCell ref="A320"/>
    <mergeCell ref="B320"/>
    <mergeCell ref="A321"/>
    <mergeCell ref="B321"/>
    <mergeCell ref="A322"/>
    <mergeCell ref="B322"/>
    <mergeCell ref="A323"/>
    <mergeCell ref="B323"/>
    <mergeCell ref="A330"/>
    <mergeCell ref="B330"/>
    <mergeCell ref="A324"/>
    <mergeCell ref="B324"/>
    <mergeCell ref="A325"/>
    <mergeCell ref="B325"/>
    <mergeCell ref="A273"/>
    <mergeCell ref="B273"/>
    <mergeCell ref="A274"/>
    <mergeCell ref="B274"/>
    <mergeCell ref="A317"/>
    <mergeCell ref="B317"/>
    <mergeCell ref="A318"/>
    <mergeCell ref="B318"/>
    <mergeCell ref="A319"/>
    <mergeCell ref="B319"/>
    <mergeCell ref="A314"/>
    <mergeCell ref="B314"/>
    <mergeCell ref="A315"/>
    <mergeCell ref="B315"/>
    <mergeCell ref="A316"/>
    <mergeCell ref="B316"/>
    <mergeCell ref="A311"/>
    <mergeCell ref="B311"/>
    <mergeCell ref="A312"/>
    <mergeCell ref="B312"/>
    <mergeCell ref="A313"/>
    <mergeCell ref="B313"/>
    <mergeCell ref="A292"/>
    <mergeCell ref="B292"/>
    <mergeCell ref="A287"/>
    <mergeCell ref="B287"/>
    <mergeCell ref="A306"/>
    <mergeCell ref="B306"/>
    <mergeCell ref="A307"/>
    <mergeCell ref="B307"/>
    <mergeCell ref="A302"/>
    <mergeCell ref="B302"/>
    <mergeCell ref="A342"/>
    <mergeCell ref="B342"/>
    <mergeCell ref="A343"/>
    <mergeCell ref="B343"/>
    <mergeCell ref="A338"/>
    <mergeCell ref="B338"/>
    <mergeCell ref="A339"/>
    <mergeCell ref="B339"/>
    <mergeCell ref="A340"/>
    <mergeCell ref="B340"/>
    <mergeCell ref="A335"/>
    <mergeCell ref="B335"/>
    <mergeCell ref="A336"/>
    <mergeCell ref="B336"/>
    <mergeCell ref="A337"/>
    <mergeCell ref="B337"/>
    <mergeCell ref="A332"/>
    <mergeCell ref="B332"/>
    <mergeCell ref="A333"/>
    <mergeCell ref="B333"/>
    <mergeCell ref="A334"/>
    <mergeCell ref="B334"/>
    <mergeCell ref="A371"/>
    <mergeCell ref="B371"/>
    <mergeCell ref="A372"/>
    <mergeCell ref="B372"/>
    <mergeCell ref="A373"/>
    <mergeCell ref="B373"/>
    <mergeCell ref="A368"/>
    <mergeCell ref="B368"/>
    <mergeCell ref="A369"/>
    <mergeCell ref="B369"/>
    <mergeCell ref="A370"/>
    <mergeCell ref="B370"/>
    <mergeCell ref="A365"/>
    <mergeCell ref="B365"/>
    <mergeCell ref="A366"/>
    <mergeCell ref="B366"/>
    <mergeCell ref="A367"/>
    <mergeCell ref="B367"/>
    <mergeCell ref="A347"/>
    <mergeCell ref="B347"/>
    <mergeCell ref="A348"/>
    <mergeCell ref="B348"/>
    <mergeCell ref="A349"/>
    <mergeCell ref="B349"/>
    <mergeCell ref="A344"/>
    <mergeCell ref="B344"/>
    <mergeCell ref="A405"/>
    <mergeCell ref="B405"/>
    <mergeCell ref="A406"/>
    <mergeCell ref="B406"/>
    <mergeCell ref="A389"/>
    <mergeCell ref="B389"/>
    <mergeCell ref="A437"/>
    <mergeCell ref="B437"/>
    <mergeCell ref="A438"/>
    <mergeCell ref="B438"/>
    <mergeCell ref="A359"/>
    <mergeCell ref="B359"/>
    <mergeCell ref="A383"/>
    <mergeCell ref="B383"/>
    <mergeCell ref="A384"/>
    <mergeCell ref="B384"/>
    <mergeCell ref="A419"/>
    <mergeCell ref="B419"/>
    <mergeCell ref="A420"/>
    <mergeCell ref="B420"/>
    <mergeCell ref="A421"/>
    <mergeCell ref="B421"/>
    <mergeCell ref="A396"/>
    <mergeCell ref="B396"/>
    <mergeCell ref="A407"/>
    <mergeCell ref="B407"/>
    <mergeCell ref="A408"/>
    <mergeCell ref="B408"/>
    <mergeCell ref="A409"/>
    <mergeCell ref="B409"/>
    <mergeCell ref="A331"/>
    <mergeCell ref="B331"/>
    <mergeCell ref="A345"/>
    <mergeCell ref="B345"/>
    <mergeCell ref="A346"/>
    <mergeCell ref="B346"/>
    <mergeCell ref="A341"/>
    <mergeCell ref="B341"/>
    <mergeCell ref="A433"/>
    <mergeCell ref="B433"/>
    <mergeCell ref="A428"/>
    <mergeCell ref="B428"/>
    <mergeCell ref="A429"/>
    <mergeCell ref="B429"/>
    <mergeCell ref="A430"/>
    <mergeCell ref="B430"/>
    <mergeCell ref="A381"/>
    <mergeCell ref="B381"/>
    <mergeCell ref="A382"/>
    <mergeCell ref="B382"/>
    <mergeCell ref="A425"/>
    <mergeCell ref="B425"/>
    <mergeCell ref="A426"/>
    <mergeCell ref="B426"/>
    <mergeCell ref="A427"/>
    <mergeCell ref="B427"/>
    <mergeCell ref="A404"/>
    <mergeCell ref="B404"/>
    <mergeCell ref="A447"/>
    <mergeCell ref="B447"/>
    <mergeCell ref="A448"/>
    <mergeCell ref="B448"/>
    <mergeCell ref="A440"/>
    <mergeCell ref="B440"/>
    <mergeCell ref="A441"/>
    <mergeCell ref="B441"/>
    <mergeCell ref="A442"/>
    <mergeCell ref="B442"/>
    <mergeCell ref="A432"/>
    <mergeCell ref="B432"/>
    <mergeCell ref="A467"/>
    <mergeCell ref="B467"/>
    <mergeCell ref="A491"/>
    <mergeCell ref="B491"/>
    <mergeCell ref="A468"/>
    <mergeCell ref="B468"/>
    <mergeCell ref="A469"/>
    <mergeCell ref="B469"/>
    <mergeCell ref="A464"/>
    <mergeCell ref="B464"/>
    <mergeCell ref="A465"/>
    <mergeCell ref="B465"/>
    <mergeCell ref="A466"/>
    <mergeCell ref="B466"/>
    <mergeCell ref="A476"/>
    <mergeCell ref="B476"/>
    <mergeCell ref="A477"/>
    <mergeCell ref="B477"/>
    <mergeCell ref="A439"/>
    <mergeCell ref="B439"/>
    <mergeCell ref="A434"/>
    <mergeCell ref="B434"/>
    <mergeCell ref="A435"/>
    <mergeCell ref="B435"/>
    <mergeCell ref="A436"/>
    <mergeCell ref="B436"/>
    <mergeCell ref="A479"/>
    <mergeCell ref="B479"/>
    <mergeCell ref="A480"/>
    <mergeCell ref="B480"/>
    <mergeCell ref="A481"/>
    <mergeCell ref="B481"/>
    <mergeCell ref="A455"/>
    <mergeCell ref="B455"/>
    <mergeCell ref="A456"/>
    <mergeCell ref="B456"/>
    <mergeCell ref="A457"/>
    <mergeCell ref="B457"/>
    <mergeCell ref="A473"/>
    <mergeCell ref="B473"/>
    <mergeCell ref="A474"/>
    <mergeCell ref="B474"/>
    <mergeCell ref="A475"/>
    <mergeCell ref="B475"/>
    <mergeCell ref="A478"/>
    <mergeCell ref="B478"/>
    <mergeCell ref="A461"/>
    <mergeCell ref="B461"/>
    <mergeCell ref="A462"/>
    <mergeCell ref="B462"/>
    <mergeCell ref="A541"/>
    <mergeCell ref="B541"/>
    <mergeCell ref="A527"/>
    <mergeCell ref="B527"/>
    <mergeCell ref="A528"/>
    <mergeCell ref="B528"/>
    <mergeCell ref="A497"/>
    <mergeCell ref="B497"/>
    <mergeCell ref="A498"/>
    <mergeCell ref="B498"/>
    <mergeCell ref="A470"/>
    <mergeCell ref="B470"/>
    <mergeCell ref="A471"/>
    <mergeCell ref="B471"/>
    <mergeCell ref="A472"/>
    <mergeCell ref="B472"/>
    <mergeCell ref="A494"/>
    <mergeCell ref="B494"/>
    <mergeCell ref="A495"/>
    <mergeCell ref="B495"/>
    <mergeCell ref="A496"/>
    <mergeCell ref="B496"/>
    <mergeCell ref="A486"/>
    <mergeCell ref="B486"/>
    <mergeCell ref="A487"/>
    <mergeCell ref="B487"/>
    <mergeCell ref="A492"/>
    <mergeCell ref="B492"/>
    <mergeCell ref="A535"/>
    <mergeCell ref="B535"/>
    <mergeCell ref="A539"/>
    <mergeCell ref="B539"/>
    <mergeCell ref="A536"/>
    <mergeCell ref="B536"/>
    <mergeCell ref="A537"/>
    <mergeCell ref="B537"/>
    <mergeCell ref="A538"/>
    <mergeCell ref="B538"/>
    <mergeCell ref="A545"/>
    <mergeCell ref="B545"/>
    <mergeCell ref="A546"/>
    <mergeCell ref="B546"/>
    <mergeCell ref="A493"/>
    <mergeCell ref="B493"/>
    <mergeCell ref="A488"/>
    <mergeCell ref="B488"/>
    <mergeCell ref="A489"/>
    <mergeCell ref="B489"/>
    <mergeCell ref="A490"/>
    <mergeCell ref="B490"/>
    <mergeCell ref="A530"/>
    <mergeCell ref="B530"/>
    <mergeCell ref="A531"/>
    <mergeCell ref="B531"/>
    <mergeCell ref="A532"/>
    <mergeCell ref="B532"/>
    <mergeCell ref="A522"/>
    <mergeCell ref="B522"/>
    <mergeCell ref="A523"/>
    <mergeCell ref="B523"/>
    <mergeCell ref="A518"/>
    <mergeCell ref="B518"/>
    <mergeCell ref="A540"/>
    <mergeCell ref="B540"/>
    <mergeCell ref="A587"/>
    <mergeCell ref="B587"/>
    <mergeCell ref="A593"/>
    <mergeCell ref="B593"/>
    <mergeCell ref="A562"/>
    <mergeCell ref="B562"/>
    <mergeCell ref="A557"/>
    <mergeCell ref="B557"/>
    <mergeCell ref="A588"/>
    <mergeCell ref="B588"/>
    <mergeCell ref="A551"/>
    <mergeCell ref="B551"/>
    <mergeCell ref="A552"/>
    <mergeCell ref="B552"/>
    <mergeCell ref="A553"/>
    <mergeCell ref="B553"/>
    <mergeCell ref="A548"/>
    <mergeCell ref="B548"/>
    <mergeCell ref="A549"/>
    <mergeCell ref="B549"/>
    <mergeCell ref="A550"/>
    <mergeCell ref="B550"/>
    <mergeCell ref="A584"/>
    <mergeCell ref="B584"/>
    <mergeCell ref="A585"/>
    <mergeCell ref="B585"/>
    <mergeCell ref="A586"/>
    <mergeCell ref="B586"/>
    <mergeCell ref="A576"/>
    <mergeCell ref="B576"/>
    <mergeCell ref="A577"/>
    <mergeCell ref="B577"/>
    <mergeCell ref="A581"/>
    <mergeCell ref="B581"/>
    <mergeCell ref="A582"/>
    <mergeCell ref="B582"/>
    <mergeCell ref="A583"/>
    <mergeCell ref="B583"/>
    <mergeCell ref="A612"/>
    <mergeCell ref="B612"/>
    <mergeCell ref="A613"/>
    <mergeCell ref="B613"/>
    <mergeCell ref="A608"/>
    <mergeCell ref="B608"/>
    <mergeCell ref="A609"/>
    <mergeCell ref="B609"/>
    <mergeCell ref="A610"/>
    <mergeCell ref="B610"/>
    <mergeCell ref="A534"/>
    <mergeCell ref="B534"/>
    <mergeCell ref="A600"/>
    <mergeCell ref="B600"/>
    <mergeCell ref="A547"/>
    <mergeCell ref="B547"/>
    <mergeCell ref="A542"/>
    <mergeCell ref="B542"/>
    <mergeCell ref="A543"/>
    <mergeCell ref="B543"/>
    <mergeCell ref="A544"/>
    <mergeCell ref="B544"/>
    <mergeCell ref="A594"/>
    <mergeCell ref="B594"/>
    <mergeCell ref="A595"/>
    <mergeCell ref="B595"/>
    <mergeCell ref="A596"/>
    <mergeCell ref="B596"/>
    <mergeCell ref="A597"/>
    <mergeCell ref="B597"/>
    <mergeCell ref="A598"/>
    <mergeCell ref="B598"/>
    <mergeCell ref="A605"/>
    <mergeCell ref="B605"/>
    <mergeCell ref="A606"/>
    <mergeCell ref="B606"/>
    <mergeCell ref="A607"/>
    <mergeCell ref="B607"/>
    <mergeCell ref="A602"/>
    <mergeCell ref="B602"/>
    <mergeCell ref="A603"/>
    <mergeCell ref="B603"/>
    <mergeCell ref="A589"/>
    <mergeCell ref="B589"/>
    <mergeCell ref="A590"/>
    <mergeCell ref="B590"/>
    <mergeCell ref="A591"/>
    <mergeCell ref="B591"/>
    <mergeCell ref="A592"/>
    <mergeCell ref="B592"/>
    <mergeCell ref="A604"/>
    <mergeCell ref="B604"/>
    <mergeCell ref="A599"/>
    <mergeCell ref="B599"/>
    <mergeCell ref="A623"/>
    <mergeCell ref="B623"/>
    <mergeCell ref="A624"/>
    <mergeCell ref="B624"/>
    <mergeCell ref="A625"/>
    <mergeCell ref="B625"/>
    <mergeCell ref="A620"/>
    <mergeCell ref="B620"/>
    <mergeCell ref="A621"/>
    <mergeCell ref="B621"/>
    <mergeCell ref="A622"/>
    <mergeCell ref="B622"/>
    <mergeCell ref="A601"/>
    <mergeCell ref="B601"/>
    <mergeCell ref="A617"/>
    <mergeCell ref="B617"/>
    <mergeCell ref="A618"/>
    <mergeCell ref="B618"/>
    <mergeCell ref="A619"/>
    <mergeCell ref="B619"/>
    <mergeCell ref="A614"/>
    <mergeCell ref="B614"/>
    <mergeCell ref="A615"/>
    <mergeCell ref="B615"/>
    <mergeCell ref="A616"/>
    <mergeCell ref="B616"/>
    <mergeCell ref="A611"/>
    <mergeCell ref="B611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E22" sqref="E22:E23"/>
    </sheetView>
  </sheetViews>
  <sheetFormatPr defaultColWidth="9.140625" defaultRowHeight="12.75"/>
  <cols>
    <col min="1" max="1" width="0.85546875" style="162" customWidth="1"/>
    <col min="2" max="2" width="29.42578125" style="162" customWidth="1"/>
    <col min="3" max="3" width="7.5703125" style="162" customWidth="1"/>
    <col min="4" max="4" width="11.7109375" style="162" customWidth="1"/>
    <col min="5" max="5" width="3" style="162" bestFit="1" customWidth="1"/>
    <col min="6" max="6" width="6.140625" style="162" bestFit="1" customWidth="1"/>
    <col min="7" max="7" width="13" style="162" customWidth="1"/>
    <col min="8" max="8" width="1" style="162" customWidth="1"/>
    <col min="9" max="16384" width="9.140625" style="162"/>
  </cols>
  <sheetData>
    <row r="1" spans="2:8" ht="6.75" customHeight="1"/>
    <row r="2" spans="2:8" ht="14.25" customHeight="1">
      <c r="B2" s="665" t="s">
        <v>1914</v>
      </c>
      <c r="C2" s="668" t="s">
        <v>1930</v>
      </c>
      <c r="D2" s="668"/>
      <c r="E2" s="668"/>
      <c r="F2" s="668" t="s">
        <v>1929</v>
      </c>
      <c r="G2" s="669"/>
    </row>
    <row r="3" spans="2:8" ht="14.25" customHeight="1">
      <c r="B3" s="666"/>
      <c r="C3" s="180" t="s">
        <v>1927</v>
      </c>
      <c r="D3" s="667" t="s">
        <v>6</v>
      </c>
      <c r="E3" s="667"/>
      <c r="F3" s="180" t="s">
        <v>1927</v>
      </c>
      <c r="G3" s="179" t="s">
        <v>6</v>
      </c>
    </row>
    <row r="4" spans="2:8" ht="15" customHeight="1">
      <c r="B4" s="178" t="s">
        <v>1926</v>
      </c>
      <c r="C4" s="177"/>
      <c r="D4" s="176"/>
      <c r="E4" s="175" t="s">
        <v>1925</v>
      </c>
      <c r="F4" s="174" t="e">
        <f>+G4/#REF!</f>
        <v>#REF!</v>
      </c>
      <c r="G4" s="173" t="e">
        <f>SUM(#REF!)</f>
        <v>#REF!</v>
      </c>
    </row>
    <row r="5" spans="2:8" ht="15" customHeight="1">
      <c r="B5" s="172" t="s">
        <v>1924</v>
      </c>
      <c r="C5" s="170" t="e">
        <f>+D5/#REF!</f>
        <v>#REF!</v>
      </c>
      <c r="D5" s="182" t="e">
        <f>#REF!*#REF!</f>
        <v>#REF!</v>
      </c>
      <c r="E5" s="171" t="s">
        <v>1923</v>
      </c>
      <c r="F5" s="170" t="e">
        <f>+G5/#REF!</f>
        <v>#REF!</v>
      </c>
      <c r="G5" s="169" t="e">
        <f>#REF!</f>
        <v>#REF!</v>
      </c>
    </row>
    <row r="6" spans="2:8" ht="15" customHeight="1">
      <c r="B6" s="172" t="s">
        <v>1937</v>
      </c>
      <c r="C6" s="170" t="e">
        <f>+D6/#REF!</f>
        <v>#REF!</v>
      </c>
      <c r="D6" s="182" t="e">
        <f>0.35*D5</f>
        <v>#REF!</v>
      </c>
      <c r="E6" s="171" t="s">
        <v>1936</v>
      </c>
      <c r="F6" s="170" t="e">
        <f>+G6/#REF!</f>
        <v>#REF!</v>
      </c>
      <c r="G6" s="169" t="e">
        <f>#REF!</f>
        <v>#REF!</v>
      </c>
    </row>
    <row r="7" spans="2:8" ht="15" hidden="1" customHeight="1">
      <c r="B7" s="172" t="s">
        <v>1935</v>
      </c>
      <c r="C7" s="183"/>
      <c r="D7" s="182"/>
      <c r="E7" s="171" t="s">
        <v>1934</v>
      </c>
      <c r="F7" s="170"/>
      <c r="G7" s="169"/>
    </row>
    <row r="8" spans="2:8" ht="15" hidden="1" customHeight="1">
      <c r="B8" s="172" t="s">
        <v>1933</v>
      </c>
      <c r="C8" s="183"/>
      <c r="D8" s="182"/>
      <c r="E8" s="171" t="s">
        <v>1932</v>
      </c>
      <c r="F8" s="170"/>
      <c r="G8" s="169"/>
    </row>
    <row r="9" spans="2:8" ht="15" customHeight="1">
      <c r="B9" s="168" t="s">
        <v>1922</v>
      </c>
      <c r="C9" s="181"/>
      <c r="D9" s="181"/>
      <c r="E9" s="181"/>
      <c r="F9" s="164" t="e">
        <f>+G9/#REF!</f>
        <v>#REF!</v>
      </c>
      <c r="G9" s="163" t="e">
        <f>#REF!</f>
        <v>#REF!</v>
      </c>
    </row>
    <row r="10" spans="2:8" ht="4.5" customHeight="1"/>
    <row r="11" spans="2:8" ht="15" customHeight="1"/>
    <row r="12" spans="2:8" ht="18" customHeight="1"/>
    <row r="13" spans="2:8" ht="18" customHeight="1">
      <c r="B13" s="665" t="s">
        <v>1931</v>
      </c>
      <c r="C13" s="668" t="s">
        <v>1930</v>
      </c>
      <c r="D13" s="668"/>
      <c r="E13" s="668"/>
      <c r="F13" s="668" t="s">
        <v>1929</v>
      </c>
      <c r="G13" s="669"/>
      <c r="H13" t="s">
        <v>1928</v>
      </c>
    </row>
    <row r="14" spans="2:8" ht="15">
      <c r="B14" s="666"/>
      <c r="C14" s="180" t="s">
        <v>1927</v>
      </c>
      <c r="D14" s="667" t="s">
        <v>6</v>
      </c>
      <c r="E14" s="667"/>
      <c r="F14" s="180" t="s">
        <v>1927</v>
      </c>
      <c r="G14" s="179" t="s">
        <v>6</v>
      </c>
      <c r="H14"/>
    </row>
    <row r="15" spans="2:8" ht="15">
      <c r="B15" s="178" t="s">
        <v>1926</v>
      </c>
      <c r="C15" s="177"/>
      <c r="D15" s="176"/>
      <c r="E15" s="175" t="s">
        <v>1925</v>
      </c>
      <c r="F15" s="174" t="e">
        <f>+#REF!</f>
        <v>#REF!</v>
      </c>
      <c r="G15" s="173" t="e">
        <f>+#REF!</f>
        <v>#REF!</v>
      </c>
      <c r="H15"/>
    </row>
    <row r="16" spans="2:8" ht="15">
      <c r="B16" s="172" t="s">
        <v>1924</v>
      </c>
      <c r="C16" s="170" t="e">
        <f>+#REF!</f>
        <v>#REF!</v>
      </c>
      <c r="D16" s="170" t="e">
        <f>+#REF!</f>
        <v>#REF!</v>
      </c>
      <c r="E16" s="171" t="s">
        <v>1923</v>
      </c>
      <c r="F16" s="170" t="e">
        <f>+#REF!</f>
        <v>#REF!</v>
      </c>
      <c r="G16" s="169" t="e">
        <f>+#REF!</f>
        <v>#REF!</v>
      </c>
      <c r="H16"/>
    </row>
    <row r="17" spans="2:8" ht="15">
      <c r="B17" s="168" t="s">
        <v>1922</v>
      </c>
      <c r="C17" s="167"/>
      <c r="D17" s="166"/>
      <c r="E17" s="165"/>
      <c r="F17" s="164" t="e">
        <f>+F16</f>
        <v>#REF!</v>
      </c>
      <c r="G17" s="163" t="e">
        <f>+G16</f>
        <v>#REF!</v>
      </c>
      <c r="H17"/>
    </row>
  </sheetData>
  <mergeCells count="8">
    <mergeCell ref="B2:B3"/>
    <mergeCell ref="D3:E3"/>
    <mergeCell ref="C2:E2"/>
    <mergeCell ref="F2:G2"/>
    <mergeCell ref="B13:B14"/>
    <mergeCell ref="C13:E13"/>
    <mergeCell ref="F13:G13"/>
    <mergeCell ref="D14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57"/>
  <sheetViews>
    <sheetView showGridLines="0" view="pageBreakPreview" zoomScaleNormal="100" zoomScaleSheetLayoutView="100" workbookViewId="0">
      <pane ySplit="5" topLeftCell="A6" activePane="bottomLeft" state="frozen"/>
      <selection activeCell="E66" sqref="E66"/>
      <selection pane="bottomLeft" activeCell="I28" sqref="I28"/>
    </sheetView>
  </sheetViews>
  <sheetFormatPr defaultColWidth="9.140625" defaultRowHeight="15"/>
  <cols>
    <col min="1" max="1" width="23.140625" style="192" customWidth="1"/>
    <col min="2" max="2" width="18.28515625" style="192" customWidth="1"/>
    <col min="3" max="3" width="24" customWidth="1"/>
    <col min="4" max="4" width="13.140625" style="192" customWidth="1"/>
    <col min="5" max="5" width="9.85546875" style="192" customWidth="1"/>
    <col min="6" max="6" width="13.140625" style="192" customWidth="1"/>
    <col min="7" max="7" width="9.140625" style="192" customWidth="1"/>
    <col min="8" max="8" width="11.5703125" style="192" customWidth="1"/>
    <col min="9" max="9" width="56.5703125" style="329" customWidth="1"/>
    <col min="10" max="10" width="0" style="192" hidden="1" customWidth="1"/>
    <col min="11" max="16384" width="9.140625" style="192"/>
  </cols>
  <sheetData>
    <row r="1" spans="1:10" ht="12.75">
      <c r="C1" s="192"/>
      <c r="I1" s="192"/>
    </row>
    <row r="2" spans="1:10" ht="12.75">
      <c r="A2" s="563" t="str">
        <f>CONCATENATE("FINANCIAMENTO ao ",Formulário!D15," para ",Formulário!D23)</f>
        <v xml:space="preserve">FINANCIAMENTO ao  para Aquisição e Reabilitação de  fogos - </v>
      </c>
      <c r="B2" s="563"/>
      <c r="C2" s="563"/>
      <c r="D2" s="563"/>
      <c r="E2" s="563"/>
      <c r="F2" s="563"/>
      <c r="G2" s="563"/>
      <c r="H2" s="563"/>
      <c r="I2" s="563"/>
    </row>
    <row r="3" spans="1:10" ht="15.75">
      <c r="A3" s="562" t="s">
        <v>2565</v>
      </c>
      <c r="B3" s="562"/>
      <c r="C3" s="562"/>
      <c r="D3" s="562"/>
      <c r="E3" s="562"/>
      <c r="F3" s="562"/>
      <c r="G3" s="562"/>
      <c r="H3" s="562"/>
      <c r="I3" s="562"/>
    </row>
    <row r="4" spans="1:10" ht="12.75">
      <c r="C4" s="192"/>
      <c r="I4" s="333"/>
    </row>
    <row r="5" spans="1:10" ht="76.5">
      <c r="A5" s="387" t="s">
        <v>2424</v>
      </c>
      <c r="B5" s="504" t="s">
        <v>2446</v>
      </c>
      <c r="C5" s="388" t="s">
        <v>2440</v>
      </c>
      <c r="D5" s="388" t="s">
        <v>2347</v>
      </c>
      <c r="E5" s="388" t="s">
        <v>2438</v>
      </c>
      <c r="F5" s="389" t="s">
        <v>2215</v>
      </c>
      <c r="G5" s="389" t="s">
        <v>2216</v>
      </c>
      <c r="H5" s="390" t="s">
        <v>1912</v>
      </c>
      <c r="I5" s="391" t="s">
        <v>2573</v>
      </c>
      <c r="J5" s="192" t="s">
        <v>2208</v>
      </c>
    </row>
    <row r="6" spans="1:10" ht="12.75">
      <c r="A6" s="527" t="s">
        <v>2224</v>
      </c>
      <c r="B6" s="528" t="str">
        <f>CONCATENATE("Candidatura ",Formulário!$N$19,"!",Table18[[#This Row],[Identificação prédio ou fração (conforme propriedade horizontal ou designação que permita a identificação)]])</f>
        <v>Candidatura !F1</v>
      </c>
      <c r="C6" s="529"/>
      <c r="D6" s="530"/>
      <c r="E6" s="531"/>
      <c r="F6" s="532"/>
      <c r="G6" s="532"/>
      <c r="H6" s="532"/>
      <c r="I6" s="533"/>
      <c r="J6" s="192">
        <v>1</v>
      </c>
    </row>
    <row r="7" spans="1:10" ht="12.75">
      <c r="A7" s="534" t="s">
        <v>2225</v>
      </c>
      <c r="B7" s="375" t="str">
        <f>CONCATENATE("Candidatura ",Formulário!$N$19,"!",Table18[[#This Row],[Identificação prédio ou fração (conforme propriedade horizontal ou designação que permita a identificação)]])</f>
        <v>Candidatura !F2</v>
      </c>
      <c r="C7" s="328"/>
      <c r="D7" s="511"/>
      <c r="E7" s="344"/>
      <c r="F7" s="354"/>
      <c r="G7" s="355"/>
      <c r="H7" s="354"/>
      <c r="I7" s="535"/>
      <c r="J7" s="192">
        <f>+J6+1</f>
        <v>2</v>
      </c>
    </row>
    <row r="8" spans="1:10" ht="12.75">
      <c r="A8" s="534" t="s">
        <v>2226</v>
      </c>
      <c r="B8" s="375" t="str">
        <f>CONCATENATE("Candidatura ",Formulário!$N$19,"!",Table18[[#This Row],[Identificação prédio ou fração (conforme propriedade horizontal ou designação que permita a identificação)]])</f>
        <v>Candidatura !F3</v>
      </c>
      <c r="C8" s="328"/>
      <c r="D8" s="511"/>
      <c r="E8" s="344"/>
      <c r="F8" s="354"/>
      <c r="G8" s="355"/>
      <c r="H8" s="354"/>
      <c r="I8" s="536"/>
      <c r="J8" s="192">
        <f t="shared" ref="J8:J71" si="0">+J7+1</f>
        <v>3</v>
      </c>
    </row>
    <row r="9" spans="1:10" ht="12.75">
      <c r="A9" s="534" t="s">
        <v>2227</v>
      </c>
      <c r="B9" s="375" t="str">
        <f>CONCATENATE("Candidatura ",Formulário!$N$19,"!",Table18[[#This Row],[Identificação prédio ou fração (conforme propriedade horizontal ou designação que permita a identificação)]])</f>
        <v>Candidatura !F4</v>
      </c>
      <c r="C9" s="328"/>
      <c r="D9" s="511"/>
      <c r="E9" s="344"/>
      <c r="F9" s="354"/>
      <c r="G9" s="355"/>
      <c r="H9" s="354"/>
      <c r="I9" s="536"/>
      <c r="J9" s="192">
        <f t="shared" si="0"/>
        <v>4</v>
      </c>
    </row>
    <row r="10" spans="1:10" ht="12.75">
      <c r="A10" s="534" t="s">
        <v>2228</v>
      </c>
      <c r="B10" s="375" t="str">
        <f>CONCATENATE("Candidatura ",Formulário!$N$19,"!",Table18[[#This Row],[Identificação prédio ou fração (conforme propriedade horizontal ou designação que permita a identificação)]])</f>
        <v>Candidatura !F5</v>
      </c>
      <c r="C10" s="328"/>
      <c r="D10" s="511"/>
      <c r="E10" s="344"/>
      <c r="F10" s="354"/>
      <c r="G10" s="355"/>
      <c r="H10" s="354"/>
      <c r="I10" s="536"/>
      <c r="J10" s="192">
        <f t="shared" si="0"/>
        <v>5</v>
      </c>
    </row>
    <row r="11" spans="1:10" ht="12.75">
      <c r="A11" s="534" t="s">
        <v>2229</v>
      </c>
      <c r="B11" s="375" t="str">
        <f>CONCATENATE("Candidatura ",Formulário!$N$19,"!",Table18[[#This Row],[Identificação prédio ou fração (conforme propriedade horizontal ou designação que permita a identificação)]])</f>
        <v>Candidatura !F6</v>
      </c>
      <c r="C11" s="328"/>
      <c r="D11" s="511"/>
      <c r="E11" s="344"/>
      <c r="F11" s="354"/>
      <c r="G11" s="355"/>
      <c r="H11" s="354"/>
      <c r="I11" s="536"/>
      <c r="J11" s="192">
        <f t="shared" si="0"/>
        <v>6</v>
      </c>
    </row>
    <row r="12" spans="1:10" ht="12.75">
      <c r="A12" s="534" t="s">
        <v>2230</v>
      </c>
      <c r="B12" s="375" t="str">
        <f>CONCATENATE("Candidatura ",Formulário!$N$19,"!",Table18[[#This Row],[Identificação prédio ou fração (conforme propriedade horizontal ou designação que permita a identificação)]])</f>
        <v>Candidatura !F7</v>
      </c>
      <c r="C12" s="328"/>
      <c r="D12" s="511"/>
      <c r="E12" s="344"/>
      <c r="F12" s="354"/>
      <c r="G12" s="355"/>
      <c r="H12" s="354"/>
      <c r="I12" s="536"/>
      <c r="J12" s="192">
        <f t="shared" si="0"/>
        <v>7</v>
      </c>
    </row>
    <row r="13" spans="1:10" ht="12.75">
      <c r="A13" s="534" t="s">
        <v>2231</v>
      </c>
      <c r="B13" s="375" t="str">
        <f>CONCATENATE("Candidatura ",Formulário!$N$19,"!",Table18[[#This Row],[Identificação prédio ou fração (conforme propriedade horizontal ou designação que permita a identificação)]])</f>
        <v>Candidatura !F8</v>
      </c>
      <c r="C13" s="328"/>
      <c r="D13" s="511"/>
      <c r="E13" s="344"/>
      <c r="F13" s="354"/>
      <c r="G13" s="355"/>
      <c r="H13" s="354"/>
      <c r="I13" s="536"/>
      <c r="J13" s="192">
        <f t="shared" si="0"/>
        <v>8</v>
      </c>
    </row>
    <row r="14" spans="1:10" ht="12.75">
      <c r="A14" s="534" t="s">
        <v>2232</v>
      </c>
      <c r="B14" s="375" t="str">
        <f>CONCATENATE("Candidatura ",Formulário!$N$19,"!",Table18[[#This Row],[Identificação prédio ou fração (conforme propriedade horizontal ou designação que permita a identificação)]])</f>
        <v>Candidatura !F9</v>
      </c>
      <c r="C14" s="328"/>
      <c r="D14" s="511"/>
      <c r="E14" s="344"/>
      <c r="F14" s="354"/>
      <c r="G14" s="355"/>
      <c r="H14" s="354"/>
      <c r="I14" s="536"/>
      <c r="J14" s="192">
        <f t="shared" si="0"/>
        <v>9</v>
      </c>
    </row>
    <row r="15" spans="1:10" ht="12.75">
      <c r="A15" s="534" t="s">
        <v>2233</v>
      </c>
      <c r="B15" s="375" t="str">
        <f>CONCATENATE("Candidatura ",Formulário!$N$19,"!",Table18[[#This Row],[Identificação prédio ou fração (conforme propriedade horizontal ou designação que permita a identificação)]])</f>
        <v>Candidatura !F10</v>
      </c>
      <c r="C15" s="328"/>
      <c r="D15" s="511"/>
      <c r="E15" s="344"/>
      <c r="F15" s="354"/>
      <c r="G15" s="355"/>
      <c r="H15" s="354"/>
      <c r="I15" s="536"/>
      <c r="J15" s="192">
        <f t="shared" si="0"/>
        <v>10</v>
      </c>
    </row>
    <row r="16" spans="1:10" ht="12.75">
      <c r="A16" s="534" t="s">
        <v>2234</v>
      </c>
      <c r="B16" s="375" t="str">
        <f>CONCATENATE("Candidatura ",Formulário!$N$19,"!",Table18[[#This Row],[Identificação prédio ou fração (conforme propriedade horizontal ou designação que permita a identificação)]])</f>
        <v>Candidatura !F11</v>
      </c>
      <c r="C16" s="328"/>
      <c r="D16" s="511"/>
      <c r="E16" s="344"/>
      <c r="F16" s="354"/>
      <c r="G16" s="355"/>
      <c r="H16" s="354"/>
      <c r="I16" s="536"/>
      <c r="J16" s="192">
        <f t="shared" si="0"/>
        <v>11</v>
      </c>
    </row>
    <row r="17" spans="1:10" ht="12.75">
      <c r="A17" s="534" t="s">
        <v>2235</v>
      </c>
      <c r="B17" s="375" t="str">
        <f>CONCATENATE("Candidatura ",Formulário!$N$19,"!",Table18[[#This Row],[Identificação prédio ou fração (conforme propriedade horizontal ou designação que permita a identificação)]])</f>
        <v>Candidatura !F12</v>
      </c>
      <c r="C17" s="328"/>
      <c r="D17" s="511"/>
      <c r="E17" s="344"/>
      <c r="F17" s="354"/>
      <c r="G17" s="355"/>
      <c r="H17" s="354"/>
      <c r="I17" s="536"/>
      <c r="J17" s="192">
        <f t="shared" si="0"/>
        <v>12</v>
      </c>
    </row>
    <row r="18" spans="1:10" ht="12.75">
      <c r="A18" s="534" t="s">
        <v>2236</v>
      </c>
      <c r="B18" s="375" t="str">
        <f>CONCATENATE("Candidatura ",Formulário!$N$19,"!",Table18[[#This Row],[Identificação prédio ou fração (conforme propriedade horizontal ou designação que permita a identificação)]])</f>
        <v>Candidatura !F13</v>
      </c>
      <c r="C18" s="328"/>
      <c r="D18" s="511"/>
      <c r="E18" s="344"/>
      <c r="F18" s="354"/>
      <c r="G18" s="355"/>
      <c r="H18" s="354"/>
      <c r="I18" s="536"/>
      <c r="J18" s="192">
        <f t="shared" si="0"/>
        <v>13</v>
      </c>
    </row>
    <row r="19" spans="1:10" ht="12.75">
      <c r="A19" s="534" t="s">
        <v>2237</v>
      </c>
      <c r="B19" s="375" t="str">
        <f>CONCATENATE("Candidatura ",Formulário!$N$19,"!",Table18[[#This Row],[Identificação prédio ou fração (conforme propriedade horizontal ou designação que permita a identificação)]])</f>
        <v>Candidatura !F14</v>
      </c>
      <c r="C19" s="328"/>
      <c r="D19" s="511"/>
      <c r="E19" s="344"/>
      <c r="F19" s="354"/>
      <c r="G19" s="355"/>
      <c r="H19" s="354"/>
      <c r="I19" s="536"/>
      <c r="J19" s="192">
        <f t="shared" si="0"/>
        <v>14</v>
      </c>
    </row>
    <row r="20" spans="1:10" ht="12.75">
      <c r="A20" s="534" t="s">
        <v>2238</v>
      </c>
      <c r="B20" s="375" t="str">
        <f>CONCATENATE("Candidatura ",Formulário!$N$19,"!",Table18[[#This Row],[Identificação prédio ou fração (conforme propriedade horizontal ou designação que permita a identificação)]])</f>
        <v>Candidatura !F15</v>
      </c>
      <c r="C20" s="328"/>
      <c r="D20" s="511"/>
      <c r="E20" s="344"/>
      <c r="F20" s="354"/>
      <c r="G20" s="355"/>
      <c r="H20" s="354"/>
      <c r="I20" s="536"/>
      <c r="J20" s="192">
        <f t="shared" si="0"/>
        <v>15</v>
      </c>
    </row>
    <row r="21" spans="1:10" ht="12.75">
      <c r="A21" s="534" t="s">
        <v>2239</v>
      </c>
      <c r="B21" s="375" t="str">
        <f>CONCATENATE("Candidatura ",Formulário!$N$19,"!",Table18[[#This Row],[Identificação prédio ou fração (conforme propriedade horizontal ou designação que permita a identificação)]])</f>
        <v>Candidatura !F16</v>
      </c>
      <c r="C21" s="328"/>
      <c r="D21" s="511"/>
      <c r="E21" s="344"/>
      <c r="F21" s="354"/>
      <c r="G21" s="355"/>
      <c r="H21" s="354"/>
      <c r="I21" s="536"/>
      <c r="J21" s="192">
        <f t="shared" si="0"/>
        <v>16</v>
      </c>
    </row>
    <row r="22" spans="1:10" ht="12.75">
      <c r="A22" s="534" t="s">
        <v>2240</v>
      </c>
      <c r="B22" s="375" t="str">
        <f>CONCATENATE("Candidatura ",Formulário!$N$19,"!",Table18[[#This Row],[Identificação prédio ou fração (conforme propriedade horizontal ou designação que permita a identificação)]])</f>
        <v>Candidatura !F17</v>
      </c>
      <c r="C22" s="328"/>
      <c r="D22" s="511"/>
      <c r="E22" s="344"/>
      <c r="F22" s="354"/>
      <c r="G22" s="355"/>
      <c r="H22" s="354"/>
      <c r="I22" s="536"/>
      <c r="J22" s="192">
        <f t="shared" si="0"/>
        <v>17</v>
      </c>
    </row>
    <row r="23" spans="1:10" ht="12.75">
      <c r="A23" s="534" t="s">
        <v>2241</v>
      </c>
      <c r="B23" s="375" t="str">
        <f>CONCATENATE("Candidatura ",Formulário!$N$19,"!",Table18[[#This Row],[Identificação prédio ou fração (conforme propriedade horizontal ou designação que permita a identificação)]])</f>
        <v>Candidatura !F18</v>
      </c>
      <c r="C23" s="328"/>
      <c r="D23" s="511"/>
      <c r="E23" s="344"/>
      <c r="F23" s="354"/>
      <c r="G23" s="355"/>
      <c r="H23" s="354"/>
      <c r="I23" s="536"/>
      <c r="J23" s="192">
        <f t="shared" si="0"/>
        <v>18</v>
      </c>
    </row>
    <row r="24" spans="1:10" ht="12.75">
      <c r="A24" s="534" t="s">
        <v>2242</v>
      </c>
      <c r="B24" s="375" t="str">
        <f>CONCATENATE("Candidatura ",Formulário!$N$19,"!",Table18[[#This Row],[Identificação prédio ou fração (conforme propriedade horizontal ou designação que permita a identificação)]])</f>
        <v>Candidatura !F19</v>
      </c>
      <c r="C24" s="328"/>
      <c r="D24" s="511"/>
      <c r="E24" s="344"/>
      <c r="F24" s="354"/>
      <c r="G24" s="355"/>
      <c r="H24" s="354"/>
      <c r="I24" s="536"/>
      <c r="J24" s="192">
        <f t="shared" si="0"/>
        <v>19</v>
      </c>
    </row>
    <row r="25" spans="1:10" ht="12.75">
      <c r="A25" s="534" t="s">
        <v>2243</v>
      </c>
      <c r="B25" s="375" t="str">
        <f>CONCATENATE("Candidatura ",Formulário!$N$19,"!",Table18[[#This Row],[Identificação prédio ou fração (conforme propriedade horizontal ou designação que permita a identificação)]])</f>
        <v>Candidatura !F20</v>
      </c>
      <c r="C25" s="328"/>
      <c r="D25" s="511"/>
      <c r="E25" s="344"/>
      <c r="F25" s="354"/>
      <c r="G25" s="355"/>
      <c r="H25" s="354"/>
      <c r="I25" s="536"/>
      <c r="J25" s="192">
        <f t="shared" si="0"/>
        <v>20</v>
      </c>
    </row>
    <row r="26" spans="1:10" ht="12.75">
      <c r="A26" s="534" t="s">
        <v>2244</v>
      </c>
      <c r="B26" s="375" t="str">
        <f>CONCATENATE("Candidatura ",Formulário!$N$19,"!",Table18[[#This Row],[Identificação prédio ou fração (conforme propriedade horizontal ou designação que permita a identificação)]])</f>
        <v>Candidatura !F21</v>
      </c>
      <c r="C26" s="328"/>
      <c r="D26" s="511"/>
      <c r="E26" s="344"/>
      <c r="F26" s="354"/>
      <c r="G26" s="355"/>
      <c r="H26" s="354"/>
      <c r="I26" s="536"/>
      <c r="J26" s="192">
        <f t="shared" si="0"/>
        <v>21</v>
      </c>
    </row>
    <row r="27" spans="1:10" ht="12.75">
      <c r="A27" s="534" t="s">
        <v>2245</v>
      </c>
      <c r="B27" s="375" t="str">
        <f>CONCATENATE("Candidatura ",Formulário!$N$19,"!",Table18[[#This Row],[Identificação prédio ou fração (conforme propriedade horizontal ou designação que permita a identificação)]])</f>
        <v>Candidatura !F22</v>
      </c>
      <c r="C27" s="328"/>
      <c r="D27" s="511"/>
      <c r="E27" s="344"/>
      <c r="F27" s="354"/>
      <c r="G27" s="355"/>
      <c r="H27" s="354"/>
      <c r="I27" s="536"/>
      <c r="J27" s="192">
        <f t="shared" si="0"/>
        <v>22</v>
      </c>
    </row>
    <row r="28" spans="1:10" ht="12.75">
      <c r="A28" s="534" t="s">
        <v>2246</v>
      </c>
      <c r="B28" s="375" t="str">
        <f>CONCATENATE("Candidatura ",Formulário!$N$19,"!",Table18[[#This Row],[Identificação prédio ou fração (conforme propriedade horizontal ou designação que permita a identificação)]])</f>
        <v>Candidatura !F23</v>
      </c>
      <c r="C28" s="328"/>
      <c r="D28" s="511"/>
      <c r="E28" s="344"/>
      <c r="F28" s="354"/>
      <c r="G28" s="355"/>
      <c r="H28" s="354"/>
      <c r="I28" s="536"/>
      <c r="J28" s="192">
        <f t="shared" si="0"/>
        <v>23</v>
      </c>
    </row>
    <row r="29" spans="1:10" ht="12.75">
      <c r="A29" s="534" t="s">
        <v>2247</v>
      </c>
      <c r="B29" s="375" t="str">
        <f>CONCATENATE("Candidatura ",Formulário!$N$19,"!",Table18[[#This Row],[Identificação prédio ou fração (conforme propriedade horizontal ou designação que permita a identificação)]])</f>
        <v>Candidatura !F24</v>
      </c>
      <c r="C29" s="328"/>
      <c r="D29" s="511"/>
      <c r="E29" s="344"/>
      <c r="F29" s="354"/>
      <c r="G29" s="355"/>
      <c r="H29" s="354"/>
      <c r="I29" s="536"/>
      <c r="J29" s="192">
        <f t="shared" si="0"/>
        <v>24</v>
      </c>
    </row>
    <row r="30" spans="1:10" ht="12.75">
      <c r="A30" s="534" t="s">
        <v>2248</v>
      </c>
      <c r="B30" s="375" t="str">
        <f>CONCATENATE("Candidatura ",Formulário!$N$19,"!",Table18[[#This Row],[Identificação prédio ou fração (conforme propriedade horizontal ou designação que permita a identificação)]])</f>
        <v>Candidatura !F25</v>
      </c>
      <c r="C30" s="328"/>
      <c r="D30" s="511"/>
      <c r="E30" s="344"/>
      <c r="F30" s="354"/>
      <c r="G30" s="355"/>
      <c r="H30" s="354"/>
      <c r="I30" s="536"/>
      <c r="J30" s="192">
        <f t="shared" si="0"/>
        <v>25</v>
      </c>
    </row>
    <row r="31" spans="1:10" ht="12.75">
      <c r="A31" s="534" t="s">
        <v>2249</v>
      </c>
      <c r="B31" s="375" t="str">
        <f>CONCATENATE("Candidatura ",Formulário!$N$19,"!",Table18[[#This Row],[Identificação prédio ou fração (conforme propriedade horizontal ou designação que permita a identificação)]])</f>
        <v>Candidatura !F26</v>
      </c>
      <c r="C31" s="328"/>
      <c r="D31" s="511"/>
      <c r="E31" s="344"/>
      <c r="F31" s="354"/>
      <c r="G31" s="355"/>
      <c r="H31" s="354"/>
      <c r="I31" s="536"/>
      <c r="J31" s="192">
        <f t="shared" si="0"/>
        <v>26</v>
      </c>
    </row>
    <row r="32" spans="1:10" ht="12.75">
      <c r="A32" s="534" t="s">
        <v>2250</v>
      </c>
      <c r="B32" s="375" t="str">
        <f>CONCATENATE("Candidatura ",Formulário!$N$19,"!",Table18[[#This Row],[Identificação prédio ou fração (conforme propriedade horizontal ou designação que permita a identificação)]])</f>
        <v>Candidatura !F27</v>
      </c>
      <c r="C32" s="328"/>
      <c r="D32" s="511"/>
      <c r="E32" s="344"/>
      <c r="F32" s="354"/>
      <c r="G32" s="355"/>
      <c r="H32" s="354"/>
      <c r="I32" s="536"/>
      <c r="J32" s="192">
        <f t="shared" si="0"/>
        <v>27</v>
      </c>
    </row>
    <row r="33" spans="1:10" ht="12.75">
      <c r="A33" s="534" t="s">
        <v>2251</v>
      </c>
      <c r="B33" s="375" t="str">
        <f>CONCATENATE("Candidatura ",Formulário!$N$19,"!",Table18[[#This Row],[Identificação prédio ou fração (conforme propriedade horizontal ou designação que permita a identificação)]])</f>
        <v>Candidatura !F28</v>
      </c>
      <c r="C33" s="328"/>
      <c r="D33" s="511"/>
      <c r="E33" s="344"/>
      <c r="F33" s="354"/>
      <c r="G33" s="355"/>
      <c r="H33" s="354"/>
      <c r="I33" s="536"/>
      <c r="J33" s="192">
        <f t="shared" si="0"/>
        <v>28</v>
      </c>
    </row>
    <row r="34" spans="1:10" ht="12.75">
      <c r="A34" s="534" t="s">
        <v>2252</v>
      </c>
      <c r="B34" s="375" t="str">
        <f>CONCATENATE("Candidatura ",Formulário!$N$19,"!",Table18[[#This Row],[Identificação prédio ou fração (conforme propriedade horizontal ou designação que permita a identificação)]])</f>
        <v>Candidatura !F29</v>
      </c>
      <c r="C34" s="328"/>
      <c r="D34" s="511"/>
      <c r="E34" s="344"/>
      <c r="F34" s="354"/>
      <c r="G34" s="355"/>
      <c r="H34" s="354"/>
      <c r="I34" s="536"/>
      <c r="J34" s="192">
        <f t="shared" si="0"/>
        <v>29</v>
      </c>
    </row>
    <row r="35" spans="1:10" ht="12.75">
      <c r="A35" s="534" t="s">
        <v>2253</v>
      </c>
      <c r="B35" s="375" t="str">
        <f>CONCATENATE("Candidatura ",Formulário!$N$19,"!",Table18[[#This Row],[Identificação prédio ou fração (conforme propriedade horizontal ou designação que permita a identificação)]])</f>
        <v>Candidatura !F30</v>
      </c>
      <c r="C35" s="328"/>
      <c r="D35" s="511"/>
      <c r="E35" s="344"/>
      <c r="F35" s="354"/>
      <c r="G35" s="355"/>
      <c r="H35" s="354"/>
      <c r="I35" s="536"/>
      <c r="J35" s="192">
        <f t="shared" si="0"/>
        <v>30</v>
      </c>
    </row>
    <row r="36" spans="1:10" ht="12.75">
      <c r="A36" s="534" t="s">
        <v>2254</v>
      </c>
      <c r="B36" s="375" t="str">
        <f>CONCATENATE("Candidatura ",Formulário!$N$19,"!",Table18[[#This Row],[Identificação prédio ou fração (conforme propriedade horizontal ou designação que permita a identificação)]])</f>
        <v>Candidatura !F31</v>
      </c>
      <c r="C36" s="328"/>
      <c r="D36" s="511"/>
      <c r="E36" s="344"/>
      <c r="F36" s="354"/>
      <c r="G36" s="355"/>
      <c r="H36" s="354"/>
      <c r="I36" s="536"/>
      <c r="J36" s="192">
        <f t="shared" si="0"/>
        <v>31</v>
      </c>
    </row>
    <row r="37" spans="1:10" ht="12.75">
      <c r="A37" s="534" t="s">
        <v>2255</v>
      </c>
      <c r="B37" s="375" t="str">
        <f>CONCATENATE("Candidatura ",Formulário!$N$19,"!",Table18[[#This Row],[Identificação prédio ou fração (conforme propriedade horizontal ou designação que permita a identificação)]])</f>
        <v>Candidatura !F32</v>
      </c>
      <c r="C37" s="328"/>
      <c r="D37" s="511"/>
      <c r="E37" s="344"/>
      <c r="F37" s="354"/>
      <c r="G37" s="355"/>
      <c r="H37" s="354"/>
      <c r="I37" s="536"/>
      <c r="J37" s="192">
        <f t="shared" si="0"/>
        <v>32</v>
      </c>
    </row>
    <row r="38" spans="1:10" ht="12.75">
      <c r="A38" s="534" t="s">
        <v>2256</v>
      </c>
      <c r="B38" s="375" t="str">
        <f>CONCATENATE("Candidatura ",Formulário!$N$19,"!",Table18[[#This Row],[Identificação prédio ou fração (conforme propriedade horizontal ou designação que permita a identificação)]])</f>
        <v>Candidatura !F33</v>
      </c>
      <c r="C38" s="328"/>
      <c r="D38" s="511"/>
      <c r="E38" s="344"/>
      <c r="F38" s="354"/>
      <c r="G38" s="355"/>
      <c r="H38" s="354"/>
      <c r="I38" s="536"/>
      <c r="J38" s="192">
        <f t="shared" si="0"/>
        <v>33</v>
      </c>
    </row>
    <row r="39" spans="1:10" ht="12.75">
      <c r="A39" s="534" t="s">
        <v>2257</v>
      </c>
      <c r="B39" s="375" t="str">
        <f>CONCATENATE("Candidatura ",Formulário!$N$19,"!",Table18[[#This Row],[Identificação prédio ou fração (conforme propriedade horizontal ou designação que permita a identificação)]])</f>
        <v>Candidatura !F34</v>
      </c>
      <c r="C39" s="328"/>
      <c r="D39" s="511"/>
      <c r="E39" s="344"/>
      <c r="F39" s="354"/>
      <c r="G39" s="355"/>
      <c r="H39" s="354"/>
      <c r="I39" s="536"/>
      <c r="J39" s="192">
        <f t="shared" si="0"/>
        <v>34</v>
      </c>
    </row>
    <row r="40" spans="1:10" ht="12.75">
      <c r="A40" s="534" t="s">
        <v>2258</v>
      </c>
      <c r="B40" s="375" t="str">
        <f>CONCATENATE("Candidatura ",Formulário!$N$19,"!",Table18[[#This Row],[Identificação prédio ou fração (conforme propriedade horizontal ou designação que permita a identificação)]])</f>
        <v>Candidatura !F35</v>
      </c>
      <c r="C40" s="328"/>
      <c r="D40" s="511"/>
      <c r="E40" s="344"/>
      <c r="F40" s="354"/>
      <c r="G40" s="355"/>
      <c r="H40" s="354"/>
      <c r="I40" s="536"/>
      <c r="J40" s="192">
        <f t="shared" si="0"/>
        <v>35</v>
      </c>
    </row>
    <row r="41" spans="1:10" ht="12.75">
      <c r="A41" s="534" t="s">
        <v>2259</v>
      </c>
      <c r="B41" s="375" t="str">
        <f>CONCATENATE("Candidatura ",Formulário!$N$19,"!",Table18[[#This Row],[Identificação prédio ou fração (conforme propriedade horizontal ou designação que permita a identificação)]])</f>
        <v>Candidatura !F36</v>
      </c>
      <c r="C41" s="328"/>
      <c r="D41" s="511"/>
      <c r="E41" s="344"/>
      <c r="F41" s="354"/>
      <c r="G41" s="355"/>
      <c r="H41" s="354"/>
      <c r="I41" s="536"/>
      <c r="J41" s="192">
        <f t="shared" si="0"/>
        <v>36</v>
      </c>
    </row>
    <row r="42" spans="1:10" ht="12.75">
      <c r="A42" s="534" t="s">
        <v>2260</v>
      </c>
      <c r="B42" s="375" t="str">
        <f>CONCATENATE("Candidatura ",Formulário!$N$19,"!",Table18[[#This Row],[Identificação prédio ou fração (conforme propriedade horizontal ou designação que permita a identificação)]])</f>
        <v>Candidatura !F37</v>
      </c>
      <c r="C42" s="328"/>
      <c r="D42" s="511"/>
      <c r="E42" s="344"/>
      <c r="F42" s="354"/>
      <c r="G42" s="355"/>
      <c r="H42" s="354"/>
      <c r="I42" s="536"/>
      <c r="J42" s="192">
        <f t="shared" si="0"/>
        <v>37</v>
      </c>
    </row>
    <row r="43" spans="1:10" ht="12.75">
      <c r="A43" s="534" t="s">
        <v>2261</v>
      </c>
      <c r="B43" s="375" t="str">
        <f>CONCATENATE("Candidatura ",Formulário!$N$19,"!",Table18[[#This Row],[Identificação prédio ou fração (conforme propriedade horizontal ou designação que permita a identificação)]])</f>
        <v>Candidatura !F38</v>
      </c>
      <c r="C43" s="328"/>
      <c r="D43" s="511"/>
      <c r="E43" s="344"/>
      <c r="F43" s="354"/>
      <c r="G43" s="355"/>
      <c r="H43" s="354"/>
      <c r="I43" s="536"/>
      <c r="J43" s="192">
        <f t="shared" si="0"/>
        <v>38</v>
      </c>
    </row>
    <row r="44" spans="1:10" ht="12.75">
      <c r="A44" s="534" t="s">
        <v>2262</v>
      </c>
      <c r="B44" s="375" t="str">
        <f>CONCATENATE("Candidatura ",Formulário!$N$19,"!",Table18[[#This Row],[Identificação prédio ou fração (conforme propriedade horizontal ou designação que permita a identificação)]])</f>
        <v>Candidatura !F39</v>
      </c>
      <c r="C44" s="328"/>
      <c r="D44" s="511"/>
      <c r="E44" s="344"/>
      <c r="F44" s="354"/>
      <c r="G44" s="355"/>
      <c r="H44" s="354"/>
      <c r="I44" s="536"/>
      <c r="J44" s="192">
        <f t="shared" si="0"/>
        <v>39</v>
      </c>
    </row>
    <row r="45" spans="1:10" ht="12.75">
      <c r="A45" s="534" t="s">
        <v>2263</v>
      </c>
      <c r="B45" s="375" t="str">
        <f>CONCATENATE("Candidatura ",Formulário!$N$19,"!",Table18[[#This Row],[Identificação prédio ou fração (conforme propriedade horizontal ou designação que permita a identificação)]])</f>
        <v>Candidatura !F40</v>
      </c>
      <c r="C45" s="328"/>
      <c r="D45" s="511"/>
      <c r="E45" s="344"/>
      <c r="F45" s="354"/>
      <c r="G45" s="355"/>
      <c r="H45" s="354"/>
      <c r="I45" s="536"/>
      <c r="J45" s="192">
        <f t="shared" si="0"/>
        <v>40</v>
      </c>
    </row>
    <row r="46" spans="1:10" ht="12.75">
      <c r="A46" s="534" t="s">
        <v>2264</v>
      </c>
      <c r="B46" s="375" t="str">
        <f>CONCATENATE("Candidatura ",Formulário!$N$19,"!",Table18[[#This Row],[Identificação prédio ou fração (conforme propriedade horizontal ou designação que permita a identificação)]])</f>
        <v>Candidatura !F41</v>
      </c>
      <c r="C46" s="328"/>
      <c r="D46" s="511"/>
      <c r="E46" s="344"/>
      <c r="F46" s="354"/>
      <c r="G46" s="355"/>
      <c r="H46" s="354"/>
      <c r="I46" s="536"/>
      <c r="J46" s="192">
        <f t="shared" si="0"/>
        <v>41</v>
      </c>
    </row>
    <row r="47" spans="1:10" ht="12.75">
      <c r="A47" s="534" t="s">
        <v>2265</v>
      </c>
      <c r="B47" s="375" t="str">
        <f>CONCATENATE("Candidatura ",Formulário!$N$19,"!",Table18[[#This Row],[Identificação prédio ou fração (conforme propriedade horizontal ou designação que permita a identificação)]])</f>
        <v>Candidatura !F42</v>
      </c>
      <c r="C47" s="328"/>
      <c r="D47" s="511"/>
      <c r="E47" s="344"/>
      <c r="F47" s="354"/>
      <c r="G47" s="355"/>
      <c r="H47" s="354"/>
      <c r="I47" s="536"/>
      <c r="J47" s="192">
        <f t="shared" si="0"/>
        <v>42</v>
      </c>
    </row>
    <row r="48" spans="1:10" ht="12.75">
      <c r="A48" s="534" t="s">
        <v>2266</v>
      </c>
      <c r="B48" s="375" t="str">
        <f>CONCATENATE("Candidatura ",Formulário!$N$19,"!",Table18[[#This Row],[Identificação prédio ou fração (conforme propriedade horizontal ou designação que permita a identificação)]])</f>
        <v>Candidatura !F43</v>
      </c>
      <c r="C48" s="328"/>
      <c r="D48" s="511"/>
      <c r="E48" s="344"/>
      <c r="F48" s="354"/>
      <c r="G48" s="355"/>
      <c r="H48" s="354"/>
      <c r="I48" s="536"/>
      <c r="J48" s="192">
        <f t="shared" si="0"/>
        <v>43</v>
      </c>
    </row>
    <row r="49" spans="1:10" ht="12.75">
      <c r="A49" s="534" t="s">
        <v>2267</v>
      </c>
      <c r="B49" s="375" t="str">
        <f>CONCATENATE("Candidatura ",Formulário!$N$19,"!",Table18[[#This Row],[Identificação prédio ou fração (conforme propriedade horizontal ou designação que permita a identificação)]])</f>
        <v>Candidatura !F44</v>
      </c>
      <c r="C49" s="328"/>
      <c r="D49" s="511"/>
      <c r="E49" s="344"/>
      <c r="F49" s="354"/>
      <c r="G49" s="355"/>
      <c r="H49" s="354"/>
      <c r="I49" s="536"/>
      <c r="J49" s="192">
        <f t="shared" si="0"/>
        <v>44</v>
      </c>
    </row>
    <row r="50" spans="1:10" ht="12.75">
      <c r="A50" s="534" t="s">
        <v>2268</v>
      </c>
      <c r="B50" s="375" t="str">
        <f>CONCATENATE("Candidatura ",Formulário!$N$19,"!",Table18[[#This Row],[Identificação prédio ou fração (conforme propriedade horizontal ou designação que permita a identificação)]])</f>
        <v>Candidatura !F45</v>
      </c>
      <c r="C50" s="328"/>
      <c r="D50" s="511"/>
      <c r="E50" s="344"/>
      <c r="F50" s="354"/>
      <c r="G50" s="355"/>
      <c r="H50" s="354"/>
      <c r="I50" s="536"/>
      <c r="J50" s="192">
        <f t="shared" si="0"/>
        <v>45</v>
      </c>
    </row>
    <row r="51" spans="1:10" ht="12.75">
      <c r="A51" s="534" t="s">
        <v>2269</v>
      </c>
      <c r="B51" s="375" t="str">
        <f>CONCATENATE("Candidatura ",Formulário!$N$19,"!",Table18[[#This Row],[Identificação prédio ou fração (conforme propriedade horizontal ou designação que permita a identificação)]])</f>
        <v>Candidatura !F46</v>
      </c>
      <c r="C51" s="328"/>
      <c r="D51" s="511"/>
      <c r="E51" s="344"/>
      <c r="F51" s="354"/>
      <c r="G51" s="355"/>
      <c r="H51" s="354"/>
      <c r="I51" s="536"/>
      <c r="J51" s="192">
        <f t="shared" si="0"/>
        <v>46</v>
      </c>
    </row>
    <row r="52" spans="1:10" ht="12.75">
      <c r="A52" s="534" t="s">
        <v>2270</v>
      </c>
      <c r="B52" s="375" t="str">
        <f>CONCATENATE("Candidatura ",Formulário!$N$19,"!",Table18[[#This Row],[Identificação prédio ou fração (conforme propriedade horizontal ou designação que permita a identificação)]])</f>
        <v>Candidatura !F47</v>
      </c>
      <c r="C52" s="328"/>
      <c r="D52" s="511"/>
      <c r="E52" s="344"/>
      <c r="F52" s="354"/>
      <c r="G52" s="355"/>
      <c r="H52" s="354"/>
      <c r="I52" s="536"/>
      <c r="J52" s="192">
        <f t="shared" si="0"/>
        <v>47</v>
      </c>
    </row>
    <row r="53" spans="1:10" ht="12.75">
      <c r="A53" s="534" t="s">
        <v>2271</v>
      </c>
      <c r="B53" s="375" t="str">
        <f>CONCATENATE("Candidatura ",Formulário!$N$19,"!",Table18[[#This Row],[Identificação prédio ou fração (conforme propriedade horizontal ou designação que permita a identificação)]])</f>
        <v>Candidatura !F48</v>
      </c>
      <c r="C53" s="328"/>
      <c r="D53" s="511"/>
      <c r="E53" s="344"/>
      <c r="F53" s="354"/>
      <c r="G53" s="355"/>
      <c r="H53" s="354"/>
      <c r="I53" s="536"/>
      <c r="J53" s="192">
        <f t="shared" si="0"/>
        <v>48</v>
      </c>
    </row>
    <row r="54" spans="1:10" ht="12.75">
      <c r="A54" s="534" t="s">
        <v>2272</v>
      </c>
      <c r="B54" s="375" t="str">
        <f>CONCATENATE("Candidatura ",Formulário!$N$19,"!",Table18[[#This Row],[Identificação prédio ou fração (conforme propriedade horizontal ou designação que permita a identificação)]])</f>
        <v>Candidatura !F49</v>
      </c>
      <c r="C54" s="328"/>
      <c r="D54" s="511"/>
      <c r="E54" s="344"/>
      <c r="F54" s="354"/>
      <c r="G54" s="355"/>
      <c r="H54" s="354"/>
      <c r="I54" s="536"/>
      <c r="J54" s="192">
        <f t="shared" si="0"/>
        <v>49</v>
      </c>
    </row>
    <row r="55" spans="1:10" ht="12.75">
      <c r="A55" s="534" t="s">
        <v>2273</v>
      </c>
      <c r="B55" s="375" t="str">
        <f>CONCATENATE("Candidatura ",Formulário!$N$19,"!",Table18[[#This Row],[Identificação prédio ou fração (conforme propriedade horizontal ou designação que permita a identificação)]])</f>
        <v>Candidatura !F50</v>
      </c>
      <c r="C55" s="328"/>
      <c r="D55" s="511"/>
      <c r="E55" s="344"/>
      <c r="F55" s="354"/>
      <c r="G55" s="355"/>
      <c r="H55" s="354"/>
      <c r="I55" s="536"/>
      <c r="J55" s="192">
        <f t="shared" si="0"/>
        <v>50</v>
      </c>
    </row>
    <row r="56" spans="1:10" ht="12.75">
      <c r="A56" s="534" t="s">
        <v>2274</v>
      </c>
      <c r="B56" s="375" t="str">
        <f>CONCATENATE("Candidatura ",Formulário!$N$19,"!",Table18[[#This Row],[Identificação prédio ou fração (conforme propriedade horizontal ou designação que permita a identificação)]])</f>
        <v>Candidatura !F51</v>
      </c>
      <c r="C56" s="328"/>
      <c r="D56" s="511"/>
      <c r="E56" s="344"/>
      <c r="F56" s="354"/>
      <c r="G56" s="355"/>
      <c r="H56" s="354"/>
      <c r="I56" s="536"/>
      <c r="J56" s="192">
        <f t="shared" si="0"/>
        <v>51</v>
      </c>
    </row>
    <row r="57" spans="1:10" ht="12.75">
      <c r="A57" s="534" t="s">
        <v>2275</v>
      </c>
      <c r="B57" s="375" t="str">
        <f>CONCATENATE("Candidatura ",Formulário!$N$19,"!",Table18[[#This Row],[Identificação prédio ou fração (conforme propriedade horizontal ou designação que permita a identificação)]])</f>
        <v>Candidatura !F52</v>
      </c>
      <c r="C57" s="328"/>
      <c r="D57" s="511"/>
      <c r="E57" s="344"/>
      <c r="F57" s="354"/>
      <c r="G57" s="355"/>
      <c r="H57" s="354"/>
      <c r="I57" s="536"/>
      <c r="J57" s="192">
        <f t="shared" si="0"/>
        <v>52</v>
      </c>
    </row>
    <row r="58" spans="1:10" ht="12.75">
      <c r="A58" s="534" t="s">
        <v>2276</v>
      </c>
      <c r="B58" s="375" t="str">
        <f>CONCATENATE("Candidatura ",Formulário!$N$19,"!",Table18[[#This Row],[Identificação prédio ou fração (conforme propriedade horizontal ou designação que permita a identificação)]])</f>
        <v>Candidatura !F53</v>
      </c>
      <c r="C58" s="328"/>
      <c r="D58" s="511"/>
      <c r="E58" s="344"/>
      <c r="F58" s="354"/>
      <c r="G58" s="355"/>
      <c r="H58" s="354"/>
      <c r="I58" s="536"/>
      <c r="J58" s="192">
        <f t="shared" si="0"/>
        <v>53</v>
      </c>
    </row>
    <row r="59" spans="1:10" ht="12.75">
      <c r="A59" s="534" t="s">
        <v>2277</v>
      </c>
      <c r="B59" s="375" t="str">
        <f>CONCATENATE("Candidatura ",Formulário!$N$19,"!",Table18[[#This Row],[Identificação prédio ou fração (conforme propriedade horizontal ou designação que permita a identificação)]])</f>
        <v>Candidatura !F54</v>
      </c>
      <c r="C59" s="328"/>
      <c r="D59" s="511"/>
      <c r="E59" s="344"/>
      <c r="F59" s="354"/>
      <c r="G59" s="355"/>
      <c r="H59" s="354"/>
      <c r="I59" s="536"/>
      <c r="J59" s="192">
        <f t="shared" si="0"/>
        <v>54</v>
      </c>
    </row>
    <row r="60" spans="1:10" ht="12.75">
      <c r="A60" s="534" t="s">
        <v>2278</v>
      </c>
      <c r="B60" s="375" t="str">
        <f>CONCATENATE("Candidatura ",Formulário!$N$19,"!",Table18[[#This Row],[Identificação prédio ou fração (conforme propriedade horizontal ou designação que permita a identificação)]])</f>
        <v>Candidatura !F55</v>
      </c>
      <c r="C60" s="328"/>
      <c r="D60" s="511"/>
      <c r="E60" s="344"/>
      <c r="F60" s="354"/>
      <c r="G60" s="355"/>
      <c r="H60" s="354"/>
      <c r="I60" s="536"/>
      <c r="J60" s="192">
        <f t="shared" si="0"/>
        <v>55</v>
      </c>
    </row>
    <row r="61" spans="1:10" ht="12.75">
      <c r="A61" s="534" t="s">
        <v>2279</v>
      </c>
      <c r="B61" s="375" t="str">
        <f>CONCATENATE("Candidatura ",Formulário!$N$19,"!",Table18[[#This Row],[Identificação prédio ou fração (conforme propriedade horizontal ou designação que permita a identificação)]])</f>
        <v>Candidatura !F56</v>
      </c>
      <c r="C61" s="328"/>
      <c r="D61" s="511"/>
      <c r="E61" s="344"/>
      <c r="F61" s="354"/>
      <c r="G61" s="355"/>
      <c r="H61" s="354"/>
      <c r="I61" s="536"/>
      <c r="J61" s="192">
        <f t="shared" si="0"/>
        <v>56</v>
      </c>
    </row>
    <row r="62" spans="1:10" ht="12.75">
      <c r="A62" s="534" t="s">
        <v>2280</v>
      </c>
      <c r="B62" s="375" t="str">
        <f>CONCATENATE("Candidatura ",Formulário!$N$19,"!",Table18[[#This Row],[Identificação prédio ou fração (conforme propriedade horizontal ou designação que permita a identificação)]])</f>
        <v>Candidatura !F57</v>
      </c>
      <c r="C62" s="328"/>
      <c r="D62" s="511"/>
      <c r="E62" s="344"/>
      <c r="F62" s="354"/>
      <c r="G62" s="355"/>
      <c r="H62" s="354"/>
      <c r="I62" s="536"/>
      <c r="J62" s="192">
        <f t="shared" si="0"/>
        <v>57</v>
      </c>
    </row>
    <row r="63" spans="1:10" ht="12.75">
      <c r="A63" s="534" t="s">
        <v>2281</v>
      </c>
      <c r="B63" s="375" t="str">
        <f>CONCATENATE("Candidatura ",Formulário!$N$19,"!",Table18[[#This Row],[Identificação prédio ou fração (conforme propriedade horizontal ou designação que permita a identificação)]])</f>
        <v>Candidatura !F58</v>
      </c>
      <c r="C63" s="328"/>
      <c r="D63" s="511"/>
      <c r="E63" s="344"/>
      <c r="F63" s="354"/>
      <c r="G63" s="355"/>
      <c r="H63" s="354"/>
      <c r="I63" s="536"/>
      <c r="J63" s="192">
        <f t="shared" si="0"/>
        <v>58</v>
      </c>
    </row>
    <row r="64" spans="1:10" ht="12.75">
      <c r="A64" s="534" t="s">
        <v>2282</v>
      </c>
      <c r="B64" s="375" t="str">
        <f>CONCATENATE("Candidatura ",Formulário!$N$19,"!",Table18[[#This Row],[Identificação prédio ou fração (conforme propriedade horizontal ou designação que permita a identificação)]])</f>
        <v>Candidatura !F59</v>
      </c>
      <c r="C64" s="328"/>
      <c r="D64" s="511"/>
      <c r="E64" s="344"/>
      <c r="F64" s="354"/>
      <c r="G64" s="355"/>
      <c r="H64" s="354"/>
      <c r="I64" s="536"/>
      <c r="J64" s="192">
        <f t="shared" si="0"/>
        <v>59</v>
      </c>
    </row>
    <row r="65" spans="1:10" ht="12.75">
      <c r="A65" s="534" t="s">
        <v>2283</v>
      </c>
      <c r="B65" s="375" t="str">
        <f>CONCATENATE("Candidatura ",Formulário!$N$19,"!",Table18[[#This Row],[Identificação prédio ou fração (conforme propriedade horizontal ou designação que permita a identificação)]])</f>
        <v>Candidatura !F60</v>
      </c>
      <c r="C65" s="328"/>
      <c r="D65" s="511"/>
      <c r="E65" s="344"/>
      <c r="F65" s="354"/>
      <c r="G65" s="355"/>
      <c r="H65" s="354"/>
      <c r="I65" s="536"/>
      <c r="J65" s="192">
        <f t="shared" si="0"/>
        <v>60</v>
      </c>
    </row>
    <row r="66" spans="1:10" ht="12.75">
      <c r="A66" s="534" t="s">
        <v>2284</v>
      </c>
      <c r="B66" s="375" t="str">
        <f>CONCATENATE("Candidatura ",Formulário!$N$19,"!",Table18[[#This Row],[Identificação prédio ou fração (conforme propriedade horizontal ou designação que permita a identificação)]])</f>
        <v>Candidatura !F61</v>
      </c>
      <c r="C66" s="328"/>
      <c r="D66" s="511"/>
      <c r="E66" s="344"/>
      <c r="F66" s="354"/>
      <c r="G66" s="355"/>
      <c r="H66" s="354"/>
      <c r="I66" s="536"/>
      <c r="J66" s="192">
        <f t="shared" si="0"/>
        <v>61</v>
      </c>
    </row>
    <row r="67" spans="1:10" ht="12.75">
      <c r="A67" s="534" t="s">
        <v>2285</v>
      </c>
      <c r="B67" s="375" t="str">
        <f>CONCATENATE("Candidatura ",Formulário!$N$19,"!",Table18[[#This Row],[Identificação prédio ou fração (conforme propriedade horizontal ou designação que permita a identificação)]])</f>
        <v>Candidatura !F62</v>
      </c>
      <c r="C67" s="328"/>
      <c r="D67" s="511"/>
      <c r="E67" s="344"/>
      <c r="F67" s="354"/>
      <c r="G67" s="355"/>
      <c r="H67" s="354"/>
      <c r="I67" s="536"/>
      <c r="J67" s="192">
        <f t="shared" si="0"/>
        <v>62</v>
      </c>
    </row>
    <row r="68" spans="1:10" ht="12.75">
      <c r="A68" s="534" t="s">
        <v>2286</v>
      </c>
      <c r="B68" s="375" t="str">
        <f>CONCATENATE("Candidatura ",Formulário!$N$19,"!",Table18[[#This Row],[Identificação prédio ou fração (conforme propriedade horizontal ou designação que permita a identificação)]])</f>
        <v>Candidatura !F63</v>
      </c>
      <c r="C68" s="328"/>
      <c r="D68" s="511"/>
      <c r="E68" s="344"/>
      <c r="F68" s="354"/>
      <c r="G68" s="355"/>
      <c r="H68" s="354"/>
      <c r="I68" s="536"/>
      <c r="J68" s="192">
        <f t="shared" si="0"/>
        <v>63</v>
      </c>
    </row>
    <row r="69" spans="1:10" ht="12.75">
      <c r="A69" s="534" t="s">
        <v>2287</v>
      </c>
      <c r="B69" s="375" t="str">
        <f>CONCATENATE("Candidatura ",Formulário!$N$19,"!",Table18[[#This Row],[Identificação prédio ou fração (conforme propriedade horizontal ou designação que permita a identificação)]])</f>
        <v>Candidatura !F64</v>
      </c>
      <c r="C69" s="328"/>
      <c r="D69" s="511"/>
      <c r="E69" s="344"/>
      <c r="F69" s="354"/>
      <c r="G69" s="355"/>
      <c r="H69" s="354"/>
      <c r="I69" s="536"/>
      <c r="J69" s="192">
        <f t="shared" si="0"/>
        <v>64</v>
      </c>
    </row>
    <row r="70" spans="1:10" ht="12.75">
      <c r="A70" s="534" t="s">
        <v>2288</v>
      </c>
      <c r="B70" s="375" t="str">
        <f>CONCATENATE("Candidatura ",Formulário!$N$19,"!",Table18[[#This Row],[Identificação prédio ou fração (conforme propriedade horizontal ou designação que permita a identificação)]])</f>
        <v>Candidatura !F65</v>
      </c>
      <c r="C70" s="328"/>
      <c r="D70" s="511"/>
      <c r="E70" s="344"/>
      <c r="F70" s="354"/>
      <c r="G70" s="355"/>
      <c r="H70" s="354"/>
      <c r="I70" s="536"/>
      <c r="J70" s="192">
        <f t="shared" si="0"/>
        <v>65</v>
      </c>
    </row>
    <row r="71" spans="1:10" ht="12.75">
      <c r="A71" s="534" t="s">
        <v>2289</v>
      </c>
      <c r="B71" s="375" t="str">
        <f>CONCATENATE("Candidatura ",Formulário!$N$19,"!",Table18[[#This Row],[Identificação prédio ou fração (conforme propriedade horizontal ou designação que permita a identificação)]])</f>
        <v>Candidatura !F66</v>
      </c>
      <c r="C71" s="328"/>
      <c r="D71" s="511"/>
      <c r="E71" s="344"/>
      <c r="F71" s="354"/>
      <c r="G71" s="355"/>
      <c r="H71" s="354"/>
      <c r="I71" s="536"/>
      <c r="J71" s="192">
        <f t="shared" si="0"/>
        <v>66</v>
      </c>
    </row>
    <row r="72" spans="1:10" ht="12.75">
      <c r="A72" s="534" t="s">
        <v>2290</v>
      </c>
      <c r="B72" s="375" t="str">
        <f>CONCATENATE("Candidatura ",Formulário!$N$19,"!",Table18[[#This Row],[Identificação prédio ou fração (conforme propriedade horizontal ou designação que permita a identificação)]])</f>
        <v>Candidatura !F67</v>
      </c>
      <c r="C72" s="328"/>
      <c r="D72" s="511"/>
      <c r="E72" s="344"/>
      <c r="F72" s="354"/>
      <c r="G72" s="355"/>
      <c r="H72" s="354"/>
      <c r="I72" s="536"/>
      <c r="J72" s="192">
        <f t="shared" ref="J72:J135" si="1">+J71+1</f>
        <v>67</v>
      </c>
    </row>
    <row r="73" spans="1:10" ht="12.75">
      <c r="A73" s="534" t="s">
        <v>2291</v>
      </c>
      <c r="B73" s="375" t="str">
        <f>CONCATENATE("Candidatura ",Formulário!$N$19,"!",Table18[[#This Row],[Identificação prédio ou fração (conforme propriedade horizontal ou designação que permita a identificação)]])</f>
        <v>Candidatura !F68</v>
      </c>
      <c r="C73" s="328"/>
      <c r="D73" s="511"/>
      <c r="E73" s="344"/>
      <c r="F73" s="354"/>
      <c r="G73" s="355"/>
      <c r="H73" s="354"/>
      <c r="I73" s="536"/>
      <c r="J73" s="192">
        <f t="shared" si="1"/>
        <v>68</v>
      </c>
    </row>
    <row r="74" spans="1:10" ht="12.75">
      <c r="A74" s="534" t="s">
        <v>2292</v>
      </c>
      <c r="B74" s="375" t="str">
        <f>CONCATENATE("Candidatura ",Formulário!$N$19,"!",Table18[[#This Row],[Identificação prédio ou fração (conforme propriedade horizontal ou designação que permita a identificação)]])</f>
        <v>Candidatura !F69</v>
      </c>
      <c r="C74" s="328"/>
      <c r="D74" s="511"/>
      <c r="E74" s="344"/>
      <c r="F74" s="354"/>
      <c r="G74" s="355"/>
      <c r="H74" s="354"/>
      <c r="I74" s="536"/>
      <c r="J74" s="192">
        <f t="shared" si="1"/>
        <v>69</v>
      </c>
    </row>
    <row r="75" spans="1:10" ht="12.75">
      <c r="A75" s="534" t="s">
        <v>2293</v>
      </c>
      <c r="B75" s="375" t="str">
        <f>CONCATENATE("Candidatura ",Formulário!$N$19,"!",Table18[[#This Row],[Identificação prédio ou fração (conforme propriedade horizontal ou designação que permita a identificação)]])</f>
        <v>Candidatura !F70</v>
      </c>
      <c r="C75" s="328"/>
      <c r="D75" s="511"/>
      <c r="E75" s="344"/>
      <c r="F75" s="354"/>
      <c r="G75" s="355"/>
      <c r="H75" s="354"/>
      <c r="I75" s="536"/>
      <c r="J75" s="192">
        <f t="shared" si="1"/>
        <v>70</v>
      </c>
    </row>
    <row r="76" spans="1:10" ht="12.75">
      <c r="A76" s="534" t="s">
        <v>2294</v>
      </c>
      <c r="B76" s="375" t="str">
        <f>CONCATENATE("Candidatura ",Formulário!$N$19,"!",Table18[[#This Row],[Identificação prédio ou fração (conforme propriedade horizontal ou designação que permita a identificação)]])</f>
        <v>Candidatura !F71</v>
      </c>
      <c r="C76" s="328"/>
      <c r="D76" s="511"/>
      <c r="E76" s="344"/>
      <c r="F76" s="354"/>
      <c r="G76" s="355"/>
      <c r="H76" s="354"/>
      <c r="I76" s="536"/>
      <c r="J76" s="192">
        <f t="shared" si="1"/>
        <v>71</v>
      </c>
    </row>
    <row r="77" spans="1:10" ht="12.75">
      <c r="A77" s="534" t="s">
        <v>2295</v>
      </c>
      <c r="B77" s="375" t="str">
        <f>CONCATENATE("Candidatura ",Formulário!$N$19,"!",Table18[[#This Row],[Identificação prédio ou fração (conforme propriedade horizontal ou designação que permita a identificação)]])</f>
        <v>Candidatura !F72</v>
      </c>
      <c r="C77" s="328"/>
      <c r="D77" s="511"/>
      <c r="E77" s="344"/>
      <c r="F77" s="354"/>
      <c r="G77" s="355"/>
      <c r="H77" s="354"/>
      <c r="I77" s="536"/>
      <c r="J77" s="192">
        <f t="shared" si="1"/>
        <v>72</v>
      </c>
    </row>
    <row r="78" spans="1:10" ht="12.75">
      <c r="A78" s="534" t="s">
        <v>2296</v>
      </c>
      <c r="B78" s="375" t="str">
        <f>CONCATENATE("Candidatura ",Formulário!$N$19,"!",Table18[[#This Row],[Identificação prédio ou fração (conforme propriedade horizontal ou designação que permita a identificação)]])</f>
        <v>Candidatura !F73</v>
      </c>
      <c r="C78" s="328"/>
      <c r="D78" s="511"/>
      <c r="E78" s="344"/>
      <c r="F78" s="354"/>
      <c r="G78" s="355"/>
      <c r="H78" s="354"/>
      <c r="I78" s="536"/>
      <c r="J78" s="192">
        <f t="shared" si="1"/>
        <v>73</v>
      </c>
    </row>
    <row r="79" spans="1:10" ht="12.75">
      <c r="A79" s="534" t="s">
        <v>2297</v>
      </c>
      <c r="B79" s="375" t="str">
        <f>CONCATENATE("Candidatura ",Formulário!$N$19,"!",Table18[[#This Row],[Identificação prédio ou fração (conforme propriedade horizontal ou designação que permita a identificação)]])</f>
        <v>Candidatura !F74</v>
      </c>
      <c r="C79" s="328"/>
      <c r="D79" s="511"/>
      <c r="E79" s="344"/>
      <c r="F79" s="354"/>
      <c r="G79" s="355"/>
      <c r="H79" s="354"/>
      <c r="I79" s="536"/>
      <c r="J79" s="192">
        <f t="shared" si="1"/>
        <v>74</v>
      </c>
    </row>
    <row r="80" spans="1:10" ht="12.75">
      <c r="A80" s="534" t="s">
        <v>2298</v>
      </c>
      <c r="B80" s="375" t="str">
        <f>CONCATENATE("Candidatura ",Formulário!$N$19,"!",Table18[[#This Row],[Identificação prédio ou fração (conforme propriedade horizontal ou designação que permita a identificação)]])</f>
        <v>Candidatura !F75</v>
      </c>
      <c r="C80" s="328"/>
      <c r="D80" s="511"/>
      <c r="E80" s="344"/>
      <c r="F80" s="354"/>
      <c r="G80" s="355"/>
      <c r="H80" s="354"/>
      <c r="I80" s="536"/>
      <c r="J80" s="192">
        <f t="shared" si="1"/>
        <v>75</v>
      </c>
    </row>
    <row r="81" spans="1:10" ht="12.75">
      <c r="A81" s="534" t="s">
        <v>2299</v>
      </c>
      <c r="B81" s="375" t="str">
        <f>CONCATENATE("Candidatura ",Formulário!$N$19,"!",Table18[[#This Row],[Identificação prédio ou fração (conforme propriedade horizontal ou designação que permita a identificação)]])</f>
        <v>Candidatura !F76</v>
      </c>
      <c r="C81" s="328"/>
      <c r="D81" s="511"/>
      <c r="E81" s="344"/>
      <c r="F81" s="354"/>
      <c r="G81" s="355"/>
      <c r="H81" s="354"/>
      <c r="I81" s="536"/>
      <c r="J81" s="192">
        <f t="shared" si="1"/>
        <v>76</v>
      </c>
    </row>
    <row r="82" spans="1:10" ht="12.75">
      <c r="A82" s="534" t="s">
        <v>2300</v>
      </c>
      <c r="B82" s="375" t="str">
        <f>CONCATENATE("Candidatura ",Formulário!$N$19,"!",Table18[[#This Row],[Identificação prédio ou fração (conforme propriedade horizontal ou designação que permita a identificação)]])</f>
        <v>Candidatura !F77</v>
      </c>
      <c r="C82" s="328"/>
      <c r="D82" s="511"/>
      <c r="E82" s="344"/>
      <c r="F82" s="354"/>
      <c r="G82" s="355"/>
      <c r="H82" s="354"/>
      <c r="I82" s="536"/>
      <c r="J82" s="192">
        <f t="shared" si="1"/>
        <v>77</v>
      </c>
    </row>
    <row r="83" spans="1:10" ht="12.75">
      <c r="A83" s="534" t="s">
        <v>2301</v>
      </c>
      <c r="B83" s="375" t="str">
        <f>CONCATENATE("Candidatura ",Formulário!$N$19,"!",Table18[[#This Row],[Identificação prédio ou fração (conforme propriedade horizontal ou designação que permita a identificação)]])</f>
        <v>Candidatura !F78</v>
      </c>
      <c r="C83" s="328"/>
      <c r="D83" s="511"/>
      <c r="E83" s="344"/>
      <c r="F83" s="354"/>
      <c r="G83" s="355"/>
      <c r="H83" s="354"/>
      <c r="I83" s="536"/>
      <c r="J83" s="192">
        <f t="shared" si="1"/>
        <v>78</v>
      </c>
    </row>
    <row r="84" spans="1:10" ht="12.75">
      <c r="A84" s="534" t="s">
        <v>2302</v>
      </c>
      <c r="B84" s="375" t="str">
        <f>CONCATENATE("Candidatura ",Formulário!$N$19,"!",Table18[[#This Row],[Identificação prédio ou fração (conforme propriedade horizontal ou designação que permita a identificação)]])</f>
        <v>Candidatura !F79</v>
      </c>
      <c r="C84" s="328"/>
      <c r="D84" s="511"/>
      <c r="E84" s="344"/>
      <c r="F84" s="354"/>
      <c r="G84" s="355"/>
      <c r="H84" s="354"/>
      <c r="I84" s="536"/>
      <c r="J84" s="192">
        <f t="shared" si="1"/>
        <v>79</v>
      </c>
    </row>
    <row r="85" spans="1:10" ht="12.75">
      <c r="A85" s="534" t="s">
        <v>2303</v>
      </c>
      <c r="B85" s="375" t="str">
        <f>CONCATENATE("Candidatura ",Formulário!$N$19,"!",Table18[[#This Row],[Identificação prédio ou fração (conforme propriedade horizontal ou designação que permita a identificação)]])</f>
        <v>Candidatura !F80</v>
      </c>
      <c r="C85" s="328"/>
      <c r="D85" s="511"/>
      <c r="E85" s="344"/>
      <c r="F85" s="354"/>
      <c r="G85" s="355"/>
      <c r="H85" s="354"/>
      <c r="I85" s="536"/>
      <c r="J85" s="192">
        <f t="shared" si="1"/>
        <v>80</v>
      </c>
    </row>
    <row r="86" spans="1:10" ht="12.75">
      <c r="A86" s="534" t="s">
        <v>2304</v>
      </c>
      <c r="B86" s="375" t="str">
        <f>CONCATENATE("Candidatura ",Formulário!$N$19,"!",Table18[[#This Row],[Identificação prédio ou fração (conforme propriedade horizontal ou designação que permita a identificação)]])</f>
        <v>Candidatura !F81</v>
      </c>
      <c r="C86" s="328"/>
      <c r="D86" s="511"/>
      <c r="E86" s="344"/>
      <c r="F86" s="354"/>
      <c r="G86" s="355"/>
      <c r="H86" s="354"/>
      <c r="I86" s="536"/>
      <c r="J86" s="192">
        <f t="shared" si="1"/>
        <v>81</v>
      </c>
    </row>
    <row r="87" spans="1:10" ht="12.75">
      <c r="A87" s="534" t="s">
        <v>2305</v>
      </c>
      <c r="B87" s="375" t="str">
        <f>CONCATENATE("Candidatura ",Formulário!$N$19,"!",Table18[[#This Row],[Identificação prédio ou fração (conforme propriedade horizontal ou designação que permita a identificação)]])</f>
        <v>Candidatura !F82</v>
      </c>
      <c r="C87" s="328"/>
      <c r="D87" s="511"/>
      <c r="E87" s="344"/>
      <c r="F87" s="354"/>
      <c r="G87" s="355"/>
      <c r="H87" s="354"/>
      <c r="I87" s="536"/>
      <c r="J87" s="192">
        <f t="shared" si="1"/>
        <v>82</v>
      </c>
    </row>
    <row r="88" spans="1:10" ht="12.75">
      <c r="A88" s="534" t="s">
        <v>2306</v>
      </c>
      <c r="B88" s="375" t="str">
        <f>CONCATENATE("Candidatura ",Formulário!$N$19,"!",Table18[[#This Row],[Identificação prédio ou fração (conforme propriedade horizontal ou designação que permita a identificação)]])</f>
        <v>Candidatura !F83</v>
      </c>
      <c r="C88" s="328"/>
      <c r="D88" s="511"/>
      <c r="E88" s="344"/>
      <c r="F88" s="354"/>
      <c r="G88" s="355"/>
      <c r="H88" s="354"/>
      <c r="I88" s="536"/>
      <c r="J88" s="192">
        <f t="shared" si="1"/>
        <v>83</v>
      </c>
    </row>
    <row r="89" spans="1:10" ht="12.75">
      <c r="A89" s="534" t="s">
        <v>2307</v>
      </c>
      <c r="B89" s="375" t="str">
        <f>CONCATENATE("Candidatura ",Formulário!$N$19,"!",Table18[[#This Row],[Identificação prédio ou fração (conforme propriedade horizontal ou designação que permita a identificação)]])</f>
        <v>Candidatura !F84</v>
      </c>
      <c r="C89" s="328"/>
      <c r="D89" s="511"/>
      <c r="E89" s="344"/>
      <c r="F89" s="354"/>
      <c r="G89" s="355"/>
      <c r="H89" s="354"/>
      <c r="I89" s="536"/>
      <c r="J89" s="192">
        <f t="shared" si="1"/>
        <v>84</v>
      </c>
    </row>
    <row r="90" spans="1:10" ht="12.75">
      <c r="A90" s="534" t="s">
        <v>2308</v>
      </c>
      <c r="B90" s="375" t="str">
        <f>CONCATENATE("Candidatura ",Formulário!$N$19,"!",Table18[[#This Row],[Identificação prédio ou fração (conforme propriedade horizontal ou designação que permita a identificação)]])</f>
        <v>Candidatura !F85</v>
      </c>
      <c r="C90" s="328"/>
      <c r="D90" s="511"/>
      <c r="E90" s="344"/>
      <c r="F90" s="354"/>
      <c r="G90" s="355"/>
      <c r="H90" s="354"/>
      <c r="I90" s="536"/>
      <c r="J90" s="192">
        <f t="shared" si="1"/>
        <v>85</v>
      </c>
    </row>
    <row r="91" spans="1:10" ht="12.75">
      <c r="A91" s="534" t="s">
        <v>2309</v>
      </c>
      <c r="B91" s="375" t="str">
        <f>CONCATENATE("Candidatura ",Formulário!$N$19,"!",Table18[[#This Row],[Identificação prédio ou fração (conforme propriedade horizontal ou designação que permita a identificação)]])</f>
        <v>Candidatura !F86</v>
      </c>
      <c r="C91" s="328"/>
      <c r="D91" s="511"/>
      <c r="E91" s="344"/>
      <c r="F91" s="354"/>
      <c r="G91" s="355"/>
      <c r="H91" s="354"/>
      <c r="I91" s="536"/>
      <c r="J91" s="192">
        <f t="shared" si="1"/>
        <v>86</v>
      </c>
    </row>
    <row r="92" spans="1:10" ht="12.75">
      <c r="A92" s="534" t="s">
        <v>2310</v>
      </c>
      <c r="B92" s="375" t="str">
        <f>CONCATENATE("Candidatura ",Formulário!$N$19,"!",Table18[[#This Row],[Identificação prédio ou fração (conforme propriedade horizontal ou designação que permita a identificação)]])</f>
        <v>Candidatura !F87</v>
      </c>
      <c r="C92" s="328"/>
      <c r="D92" s="511"/>
      <c r="E92" s="344"/>
      <c r="F92" s="354"/>
      <c r="G92" s="355"/>
      <c r="H92" s="354"/>
      <c r="I92" s="536"/>
      <c r="J92" s="192">
        <f t="shared" si="1"/>
        <v>87</v>
      </c>
    </row>
    <row r="93" spans="1:10" ht="12.75">
      <c r="A93" s="534" t="s">
        <v>2311</v>
      </c>
      <c r="B93" s="375" t="str">
        <f>CONCATENATE("Candidatura ",Formulário!$N$19,"!",Table18[[#This Row],[Identificação prédio ou fração (conforme propriedade horizontal ou designação que permita a identificação)]])</f>
        <v>Candidatura !F88</v>
      </c>
      <c r="C93" s="328"/>
      <c r="D93" s="511"/>
      <c r="E93" s="344"/>
      <c r="F93" s="354"/>
      <c r="G93" s="355"/>
      <c r="H93" s="354"/>
      <c r="I93" s="536"/>
      <c r="J93" s="192">
        <f t="shared" si="1"/>
        <v>88</v>
      </c>
    </row>
    <row r="94" spans="1:10" ht="12.75">
      <c r="A94" s="534" t="s">
        <v>2312</v>
      </c>
      <c r="B94" s="375" t="str">
        <f>CONCATENATE("Candidatura ",Formulário!$N$19,"!",Table18[[#This Row],[Identificação prédio ou fração (conforme propriedade horizontal ou designação que permita a identificação)]])</f>
        <v>Candidatura !F89</v>
      </c>
      <c r="C94" s="328"/>
      <c r="D94" s="511"/>
      <c r="E94" s="344"/>
      <c r="F94" s="354"/>
      <c r="G94" s="355"/>
      <c r="H94" s="354"/>
      <c r="I94" s="536"/>
      <c r="J94" s="192">
        <f t="shared" si="1"/>
        <v>89</v>
      </c>
    </row>
    <row r="95" spans="1:10" ht="12.75">
      <c r="A95" s="534" t="s">
        <v>2313</v>
      </c>
      <c r="B95" s="375" t="str">
        <f>CONCATENATE("Candidatura ",Formulário!$N$19,"!",Table18[[#This Row],[Identificação prédio ou fração (conforme propriedade horizontal ou designação que permita a identificação)]])</f>
        <v>Candidatura !F90</v>
      </c>
      <c r="C95" s="328"/>
      <c r="D95" s="511"/>
      <c r="E95" s="344"/>
      <c r="F95" s="354"/>
      <c r="G95" s="355"/>
      <c r="H95" s="354"/>
      <c r="I95" s="536"/>
      <c r="J95" s="192">
        <f t="shared" si="1"/>
        <v>90</v>
      </c>
    </row>
    <row r="96" spans="1:10" ht="12.75">
      <c r="A96" s="534" t="s">
        <v>2314</v>
      </c>
      <c r="B96" s="375" t="str">
        <f>CONCATENATE("Candidatura ",Formulário!$N$19,"!",Table18[[#This Row],[Identificação prédio ou fração (conforme propriedade horizontal ou designação que permita a identificação)]])</f>
        <v>Candidatura !F91</v>
      </c>
      <c r="C96" s="328"/>
      <c r="D96" s="511"/>
      <c r="E96" s="344"/>
      <c r="F96" s="354"/>
      <c r="G96" s="355"/>
      <c r="H96" s="354"/>
      <c r="I96" s="536"/>
      <c r="J96" s="192">
        <f t="shared" si="1"/>
        <v>91</v>
      </c>
    </row>
    <row r="97" spans="1:10" ht="12.75">
      <c r="A97" s="534" t="s">
        <v>2315</v>
      </c>
      <c r="B97" s="375" t="str">
        <f>CONCATENATE("Candidatura ",Formulário!$N$19,"!",Table18[[#This Row],[Identificação prédio ou fração (conforme propriedade horizontal ou designação que permita a identificação)]])</f>
        <v>Candidatura !F92</v>
      </c>
      <c r="C97" s="328"/>
      <c r="D97" s="511"/>
      <c r="E97" s="344"/>
      <c r="F97" s="354"/>
      <c r="G97" s="355"/>
      <c r="H97" s="354"/>
      <c r="I97" s="536"/>
      <c r="J97" s="192">
        <f t="shared" si="1"/>
        <v>92</v>
      </c>
    </row>
    <row r="98" spans="1:10" ht="12.75">
      <c r="A98" s="534" t="s">
        <v>2316</v>
      </c>
      <c r="B98" s="375" t="str">
        <f>CONCATENATE("Candidatura ",Formulário!$N$19,"!",Table18[[#This Row],[Identificação prédio ou fração (conforme propriedade horizontal ou designação que permita a identificação)]])</f>
        <v>Candidatura !F93</v>
      </c>
      <c r="C98" s="328"/>
      <c r="D98" s="511"/>
      <c r="E98" s="344"/>
      <c r="F98" s="354"/>
      <c r="G98" s="355"/>
      <c r="H98" s="354"/>
      <c r="I98" s="536"/>
      <c r="J98" s="192">
        <f t="shared" si="1"/>
        <v>93</v>
      </c>
    </row>
    <row r="99" spans="1:10" ht="12.75">
      <c r="A99" s="534" t="s">
        <v>2317</v>
      </c>
      <c r="B99" s="375" t="str">
        <f>CONCATENATE("Candidatura ",Formulário!$N$19,"!",Table18[[#This Row],[Identificação prédio ou fração (conforme propriedade horizontal ou designação que permita a identificação)]])</f>
        <v>Candidatura !F94</v>
      </c>
      <c r="C99" s="328"/>
      <c r="D99" s="511"/>
      <c r="E99" s="344"/>
      <c r="F99" s="354"/>
      <c r="G99" s="355"/>
      <c r="H99" s="354"/>
      <c r="I99" s="536"/>
      <c r="J99" s="192">
        <f t="shared" si="1"/>
        <v>94</v>
      </c>
    </row>
    <row r="100" spans="1:10" ht="12.75">
      <c r="A100" s="534" t="s">
        <v>2318</v>
      </c>
      <c r="B100" s="375" t="str">
        <f>CONCATENATE("Candidatura ",Formulário!$N$19,"!",Table18[[#This Row],[Identificação prédio ou fração (conforme propriedade horizontal ou designação que permita a identificação)]])</f>
        <v>Candidatura !F95</v>
      </c>
      <c r="C100" s="328"/>
      <c r="D100" s="511"/>
      <c r="E100" s="344"/>
      <c r="F100" s="354"/>
      <c r="G100" s="355"/>
      <c r="H100" s="354"/>
      <c r="I100" s="536"/>
      <c r="J100" s="192">
        <f t="shared" si="1"/>
        <v>95</v>
      </c>
    </row>
    <row r="101" spans="1:10" ht="12.75">
      <c r="A101" s="534" t="s">
        <v>2319</v>
      </c>
      <c r="B101" s="375" t="str">
        <f>CONCATENATE("Candidatura ",Formulário!$N$19,"!",Table18[[#This Row],[Identificação prédio ou fração (conforme propriedade horizontal ou designação que permita a identificação)]])</f>
        <v>Candidatura !F96</v>
      </c>
      <c r="C101" s="328"/>
      <c r="D101" s="511"/>
      <c r="E101" s="344"/>
      <c r="F101" s="354"/>
      <c r="G101" s="355"/>
      <c r="H101" s="354"/>
      <c r="I101" s="536"/>
      <c r="J101" s="192">
        <f t="shared" si="1"/>
        <v>96</v>
      </c>
    </row>
    <row r="102" spans="1:10" ht="12.75">
      <c r="A102" s="534" t="s">
        <v>2320</v>
      </c>
      <c r="B102" s="375" t="str">
        <f>CONCATENATE("Candidatura ",Formulário!$N$19,"!",Table18[[#This Row],[Identificação prédio ou fração (conforme propriedade horizontal ou designação que permita a identificação)]])</f>
        <v>Candidatura !F97</v>
      </c>
      <c r="C102" s="328"/>
      <c r="D102" s="511"/>
      <c r="E102" s="344"/>
      <c r="F102" s="354"/>
      <c r="G102" s="355"/>
      <c r="H102" s="354"/>
      <c r="I102" s="536"/>
      <c r="J102" s="192">
        <f t="shared" si="1"/>
        <v>97</v>
      </c>
    </row>
    <row r="103" spans="1:10" ht="12.75">
      <c r="A103" s="534" t="s">
        <v>2321</v>
      </c>
      <c r="B103" s="375" t="str">
        <f>CONCATENATE("Candidatura ",Formulário!$N$19,"!",Table18[[#This Row],[Identificação prédio ou fração (conforme propriedade horizontal ou designação que permita a identificação)]])</f>
        <v>Candidatura !F98</v>
      </c>
      <c r="C103" s="328"/>
      <c r="D103" s="511"/>
      <c r="E103" s="344"/>
      <c r="F103" s="354"/>
      <c r="G103" s="355"/>
      <c r="H103" s="354"/>
      <c r="I103" s="536"/>
      <c r="J103" s="192">
        <f t="shared" si="1"/>
        <v>98</v>
      </c>
    </row>
    <row r="104" spans="1:10" ht="12.75">
      <c r="A104" s="534" t="s">
        <v>2322</v>
      </c>
      <c r="B104" s="375" t="str">
        <f>CONCATENATE("Candidatura ",Formulário!$N$19,"!",Table18[[#This Row],[Identificação prédio ou fração (conforme propriedade horizontal ou designação que permita a identificação)]])</f>
        <v>Candidatura !F99</v>
      </c>
      <c r="C104" s="328"/>
      <c r="D104" s="511"/>
      <c r="E104" s="344"/>
      <c r="F104" s="354"/>
      <c r="G104" s="355"/>
      <c r="H104" s="354"/>
      <c r="I104" s="536"/>
      <c r="J104" s="192">
        <f t="shared" si="1"/>
        <v>99</v>
      </c>
    </row>
    <row r="105" spans="1:10" ht="12.75">
      <c r="A105" s="534" t="s">
        <v>2323</v>
      </c>
      <c r="B105" s="375" t="str">
        <f>CONCATENATE("Candidatura ",Formulário!$N$19,"!",Table18[[#This Row],[Identificação prédio ou fração (conforme propriedade horizontal ou designação que permita a identificação)]])</f>
        <v>Candidatura !F100</v>
      </c>
      <c r="C105" s="328"/>
      <c r="D105" s="511"/>
      <c r="E105" s="344"/>
      <c r="F105" s="354"/>
      <c r="G105" s="355"/>
      <c r="H105" s="354"/>
      <c r="I105" s="536"/>
      <c r="J105" s="192">
        <f t="shared" si="1"/>
        <v>100</v>
      </c>
    </row>
    <row r="106" spans="1:10" ht="12.75">
      <c r="A106" s="534" t="s">
        <v>2324</v>
      </c>
      <c r="B106" s="375" t="str">
        <f>CONCATENATE("Candidatura ",Formulário!$N$19,"!",Table18[[#This Row],[Identificação prédio ou fração (conforme propriedade horizontal ou designação que permita a identificação)]])</f>
        <v>Candidatura !F101</v>
      </c>
      <c r="C106" s="328"/>
      <c r="D106" s="511"/>
      <c r="E106" s="344"/>
      <c r="F106" s="354"/>
      <c r="G106" s="355"/>
      <c r="H106" s="354"/>
      <c r="I106" s="536"/>
      <c r="J106" s="192">
        <f t="shared" si="1"/>
        <v>101</v>
      </c>
    </row>
    <row r="107" spans="1:10" ht="12.75">
      <c r="A107" s="534" t="s">
        <v>2325</v>
      </c>
      <c r="B107" s="375" t="str">
        <f>CONCATENATE("Candidatura ",Formulário!$N$19,"!",Table18[[#This Row],[Identificação prédio ou fração (conforme propriedade horizontal ou designação que permita a identificação)]])</f>
        <v>Candidatura !F102</v>
      </c>
      <c r="C107" s="328"/>
      <c r="D107" s="511"/>
      <c r="E107" s="344"/>
      <c r="F107" s="354"/>
      <c r="G107" s="355"/>
      <c r="H107" s="354"/>
      <c r="I107" s="536"/>
      <c r="J107" s="192">
        <f t="shared" si="1"/>
        <v>102</v>
      </c>
    </row>
    <row r="108" spans="1:10" ht="12.75">
      <c r="A108" s="534" t="s">
        <v>2326</v>
      </c>
      <c r="B108" s="375" t="str">
        <f>CONCATENATE("Candidatura ",Formulário!$N$19,"!",Table18[[#This Row],[Identificação prédio ou fração (conforme propriedade horizontal ou designação que permita a identificação)]])</f>
        <v>Candidatura !F103</v>
      </c>
      <c r="C108" s="328"/>
      <c r="D108" s="511"/>
      <c r="E108" s="344"/>
      <c r="F108" s="354"/>
      <c r="G108" s="355"/>
      <c r="H108" s="354"/>
      <c r="I108" s="536"/>
      <c r="J108" s="192">
        <f t="shared" si="1"/>
        <v>103</v>
      </c>
    </row>
    <row r="109" spans="1:10" ht="12.75">
      <c r="A109" s="534" t="s">
        <v>2327</v>
      </c>
      <c r="B109" s="375" t="str">
        <f>CONCATENATE("Candidatura ",Formulário!$N$19,"!",Table18[[#This Row],[Identificação prédio ou fração (conforme propriedade horizontal ou designação que permita a identificação)]])</f>
        <v>Candidatura !F104</v>
      </c>
      <c r="C109" s="328"/>
      <c r="D109" s="511"/>
      <c r="E109" s="344"/>
      <c r="F109" s="354"/>
      <c r="G109" s="355"/>
      <c r="H109" s="354"/>
      <c r="I109" s="536"/>
      <c r="J109" s="192">
        <f t="shared" si="1"/>
        <v>104</v>
      </c>
    </row>
    <row r="110" spans="1:10" ht="12.75">
      <c r="A110" s="534" t="s">
        <v>2328</v>
      </c>
      <c r="B110" s="375" t="str">
        <f>CONCATENATE("Candidatura ",Formulário!$N$19,"!",Table18[[#This Row],[Identificação prédio ou fração (conforme propriedade horizontal ou designação que permita a identificação)]])</f>
        <v>Candidatura !F105</v>
      </c>
      <c r="C110" s="328"/>
      <c r="D110" s="511"/>
      <c r="E110" s="344"/>
      <c r="F110" s="354"/>
      <c r="G110" s="355"/>
      <c r="H110" s="354"/>
      <c r="I110" s="536"/>
      <c r="J110" s="192">
        <f t="shared" si="1"/>
        <v>105</v>
      </c>
    </row>
    <row r="111" spans="1:10" ht="12.75">
      <c r="A111" s="534" t="s">
        <v>2329</v>
      </c>
      <c r="B111" s="375" t="str">
        <f>CONCATENATE("Candidatura ",Formulário!$N$19,"!",Table18[[#This Row],[Identificação prédio ou fração (conforme propriedade horizontal ou designação que permita a identificação)]])</f>
        <v>Candidatura !F106</v>
      </c>
      <c r="C111" s="328"/>
      <c r="D111" s="511"/>
      <c r="E111" s="344"/>
      <c r="F111" s="354"/>
      <c r="G111" s="355"/>
      <c r="H111" s="354"/>
      <c r="I111" s="536"/>
      <c r="J111" s="192">
        <f t="shared" si="1"/>
        <v>106</v>
      </c>
    </row>
    <row r="112" spans="1:10" ht="12.75">
      <c r="A112" s="534" t="s">
        <v>2330</v>
      </c>
      <c r="B112" s="375" t="str">
        <f>CONCATENATE("Candidatura ",Formulário!$N$19,"!",Table18[[#This Row],[Identificação prédio ou fração (conforme propriedade horizontal ou designação que permita a identificação)]])</f>
        <v>Candidatura !F107</v>
      </c>
      <c r="C112" s="328"/>
      <c r="D112" s="511"/>
      <c r="E112" s="344"/>
      <c r="F112" s="354"/>
      <c r="G112" s="355"/>
      <c r="H112" s="354"/>
      <c r="I112" s="536"/>
      <c r="J112" s="192">
        <f t="shared" si="1"/>
        <v>107</v>
      </c>
    </row>
    <row r="113" spans="1:10" ht="12.75">
      <c r="A113" s="534" t="s">
        <v>2331</v>
      </c>
      <c r="B113" s="375" t="str">
        <f>CONCATENATE("Candidatura ",Formulário!$N$19,"!",Table18[[#This Row],[Identificação prédio ou fração (conforme propriedade horizontal ou designação que permita a identificação)]])</f>
        <v>Candidatura !F108</v>
      </c>
      <c r="C113" s="328"/>
      <c r="D113" s="511"/>
      <c r="E113" s="344"/>
      <c r="F113" s="354"/>
      <c r="G113" s="355"/>
      <c r="H113" s="354"/>
      <c r="I113" s="536"/>
      <c r="J113" s="192">
        <f t="shared" si="1"/>
        <v>108</v>
      </c>
    </row>
    <row r="114" spans="1:10" ht="12.75">
      <c r="A114" s="534" t="s">
        <v>2332</v>
      </c>
      <c r="B114" s="375" t="str">
        <f>CONCATENATE("Candidatura ",Formulário!$N$19,"!",Table18[[#This Row],[Identificação prédio ou fração (conforme propriedade horizontal ou designação que permita a identificação)]])</f>
        <v>Candidatura !F109</v>
      </c>
      <c r="C114" s="328"/>
      <c r="D114" s="511"/>
      <c r="E114" s="344"/>
      <c r="F114" s="354"/>
      <c r="G114" s="355"/>
      <c r="H114" s="354"/>
      <c r="I114" s="536"/>
      <c r="J114" s="192">
        <f t="shared" si="1"/>
        <v>109</v>
      </c>
    </row>
    <row r="115" spans="1:10" ht="12.75">
      <c r="A115" s="534" t="s">
        <v>2333</v>
      </c>
      <c r="B115" s="375" t="str">
        <f>CONCATENATE("Candidatura ",Formulário!$N$19,"!",Table18[[#This Row],[Identificação prédio ou fração (conforme propriedade horizontal ou designação que permita a identificação)]])</f>
        <v>Candidatura !F110</v>
      </c>
      <c r="C115" s="328"/>
      <c r="D115" s="511"/>
      <c r="E115" s="344"/>
      <c r="F115" s="354"/>
      <c r="G115" s="355"/>
      <c r="H115" s="354"/>
      <c r="I115" s="536"/>
      <c r="J115" s="192">
        <f t="shared" si="1"/>
        <v>110</v>
      </c>
    </row>
    <row r="116" spans="1:10" ht="12.75">
      <c r="A116" s="534" t="s">
        <v>2334</v>
      </c>
      <c r="B116" s="375" t="str">
        <f>CONCATENATE("Candidatura ",Formulário!$N$19,"!",Table18[[#This Row],[Identificação prédio ou fração (conforme propriedade horizontal ou designação que permita a identificação)]])</f>
        <v>Candidatura !F111</v>
      </c>
      <c r="C116" s="328"/>
      <c r="D116" s="511"/>
      <c r="E116" s="344"/>
      <c r="F116" s="354"/>
      <c r="G116" s="355"/>
      <c r="H116" s="354"/>
      <c r="I116" s="536"/>
      <c r="J116" s="192">
        <f t="shared" si="1"/>
        <v>111</v>
      </c>
    </row>
    <row r="117" spans="1:10" ht="12.75">
      <c r="A117" s="534" t="s">
        <v>2335</v>
      </c>
      <c r="B117" s="375" t="str">
        <f>CONCATENATE("Candidatura ",Formulário!$N$19,"!",Table18[[#This Row],[Identificação prédio ou fração (conforme propriedade horizontal ou designação que permita a identificação)]])</f>
        <v>Candidatura !F112</v>
      </c>
      <c r="C117" s="328"/>
      <c r="D117" s="511"/>
      <c r="E117" s="344"/>
      <c r="F117" s="354"/>
      <c r="G117" s="355"/>
      <c r="H117" s="354"/>
      <c r="I117" s="536"/>
      <c r="J117" s="192">
        <f t="shared" si="1"/>
        <v>112</v>
      </c>
    </row>
    <row r="118" spans="1:10" ht="12.75">
      <c r="A118" s="534" t="s">
        <v>2336</v>
      </c>
      <c r="B118" s="375" t="str">
        <f>CONCATENATE("Candidatura ",Formulário!$N$19,"!",Table18[[#This Row],[Identificação prédio ou fração (conforme propriedade horizontal ou designação que permita a identificação)]])</f>
        <v>Candidatura !F113</v>
      </c>
      <c r="C118" s="328"/>
      <c r="D118" s="511"/>
      <c r="E118" s="344"/>
      <c r="F118" s="354"/>
      <c r="G118" s="355"/>
      <c r="H118" s="354"/>
      <c r="I118" s="536"/>
      <c r="J118" s="192">
        <f t="shared" si="1"/>
        <v>113</v>
      </c>
    </row>
    <row r="119" spans="1:10" ht="12.75">
      <c r="A119" s="534" t="s">
        <v>2337</v>
      </c>
      <c r="B119" s="375" t="str">
        <f>CONCATENATE("Candidatura ",Formulário!$N$19,"!",Table18[[#This Row],[Identificação prédio ou fração (conforme propriedade horizontal ou designação que permita a identificação)]])</f>
        <v>Candidatura !F114</v>
      </c>
      <c r="C119" s="328"/>
      <c r="D119" s="511"/>
      <c r="E119" s="344"/>
      <c r="F119" s="354"/>
      <c r="G119" s="355"/>
      <c r="H119" s="354"/>
      <c r="I119" s="536"/>
      <c r="J119" s="192">
        <f t="shared" si="1"/>
        <v>114</v>
      </c>
    </row>
    <row r="120" spans="1:10" ht="12.75">
      <c r="A120" s="534" t="s">
        <v>2338</v>
      </c>
      <c r="B120" s="375" t="str">
        <f>CONCATENATE("Candidatura ",Formulário!$N$19,"!",Table18[[#This Row],[Identificação prédio ou fração (conforme propriedade horizontal ou designação que permita a identificação)]])</f>
        <v>Candidatura !F115</v>
      </c>
      <c r="C120" s="328"/>
      <c r="D120" s="511"/>
      <c r="E120" s="344"/>
      <c r="F120" s="354"/>
      <c r="G120" s="355"/>
      <c r="H120" s="354"/>
      <c r="I120" s="536"/>
      <c r="J120" s="192">
        <f t="shared" si="1"/>
        <v>115</v>
      </c>
    </row>
    <row r="121" spans="1:10" ht="12.75">
      <c r="A121" s="534" t="s">
        <v>2339</v>
      </c>
      <c r="B121" s="375" t="str">
        <f>CONCATENATE("Candidatura ",Formulário!$N$19,"!",Table18[[#This Row],[Identificação prédio ou fração (conforme propriedade horizontal ou designação que permita a identificação)]])</f>
        <v>Candidatura !F116</v>
      </c>
      <c r="C121" s="328"/>
      <c r="D121" s="511"/>
      <c r="E121" s="344"/>
      <c r="F121" s="354"/>
      <c r="G121" s="355"/>
      <c r="H121" s="354"/>
      <c r="I121" s="536"/>
      <c r="J121" s="192">
        <f t="shared" si="1"/>
        <v>116</v>
      </c>
    </row>
    <row r="122" spans="1:10" ht="12.75">
      <c r="A122" s="534" t="s">
        <v>2365</v>
      </c>
      <c r="B122" s="375" t="str">
        <f>CONCATENATE("Candidatura ",Formulário!$N$19,"!",Table18[[#This Row],[Identificação prédio ou fração (conforme propriedade horizontal ou designação que permita a identificação)]])</f>
        <v>Candidatura !F117</v>
      </c>
      <c r="C122" s="328"/>
      <c r="D122" s="511"/>
      <c r="E122" s="344"/>
      <c r="F122" s="354"/>
      <c r="G122" s="355"/>
      <c r="H122" s="354"/>
      <c r="I122" s="536"/>
      <c r="J122" s="192">
        <f t="shared" si="1"/>
        <v>117</v>
      </c>
    </row>
    <row r="123" spans="1:10" ht="12.75">
      <c r="A123" s="534" t="s">
        <v>2366</v>
      </c>
      <c r="B123" s="375" t="str">
        <f>CONCATENATE("Candidatura ",Formulário!$N$19,"!",Table18[[#This Row],[Identificação prédio ou fração (conforme propriedade horizontal ou designação que permita a identificação)]])</f>
        <v>Candidatura !F118</v>
      </c>
      <c r="C123" s="328"/>
      <c r="D123" s="511"/>
      <c r="E123" s="344"/>
      <c r="F123" s="354"/>
      <c r="G123" s="355"/>
      <c r="H123" s="354"/>
      <c r="I123" s="536"/>
      <c r="J123" s="192">
        <f t="shared" si="1"/>
        <v>118</v>
      </c>
    </row>
    <row r="124" spans="1:10" ht="12.75">
      <c r="A124" s="534" t="s">
        <v>2367</v>
      </c>
      <c r="B124" s="375" t="str">
        <f>CONCATENATE("Candidatura ",Formulário!$N$19,"!",Table18[[#This Row],[Identificação prédio ou fração (conforme propriedade horizontal ou designação que permita a identificação)]])</f>
        <v>Candidatura !F119</v>
      </c>
      <c r="C124" s="328"/>
      <c r="D124" s="511"/>
      <c r="E124" s="344"/>
      <c r="F124" s="354"/>
      <c r="G124" s="355"/>
      <c r="H124" s="354"/>
      <c r="I124" s="536"/>
      <c r="J124" s="192">
        <f t="shared" si="1"/>
        <v>119</v>
      </c>
    </row>
    <row r="125" spans="1:10" ht="12.75">
      <c r="A125" s="534" t="s">
        <v>2368</v>
      </c>
      <c r="B125" s="375" t="str">
        <f>CONCATENATE("Candidatura ",Formulário!$N$19,"!",Table18[[#This Row],[Identificação prédio ou fração (conforme propriedade horizontal ou designação que permita a identificação)]])</f>
        <v>Candidatura !F120</v>
      </c>
      <c r="C125" s="328"/>
      <c r="D125" s="511"/>
      <c r="E125" s="344"/>
      <c r="F125" s="354"/>
      <c r="G125" s="355"/>
      <c r="H125" s="354"/>
      <c r="I125" s="536"/>
      <c r="J125" s="192">
        <f t="shared" si="1"/>
        <v>120</v>
      </c>
    </row>
    <row r="126" spans="1:10" ht="12.75">
      <c r="A126" s="534" t="s">
        <v>2369</v>
      </c>
      <c r="B126" s="375" t="str">
        <f>CONCATENATE("Candidatura ",Formulário!$N$19,"!",Table18[[#This Row],[Identificação prédio ou fração (conforme propriedade horizontal ou designação que permita a identificação)]])</f>
        <v>Candidatura !F121</v>
      </c>
      <c r="C126" s="328"/>
      <c r="D126" s="511"/>
      <c r="E126" s="344"/>
      <c r="F126" s="354"/>
      <c r="G126" s="355"/>
      <c r="H126" s="354"/>
      <c r="I126" s="536"/>
      <c r="J126" s="192">
        <f t="shared" si="1"/>
        <v>121</v>
      </c>
    </row>
    <row r="127" spans="1:10" ht="12.75">
      <c r="A127" s="534" t="s">
        <v>2370</v>
      </c>
      <c r="B127" s="375" t="str">
        <f>CONCATENATE("Candidatura ",Formulário!$N$19,"!",Table18[[#This Row],[Identificação prédio ou fração (conforme propriedade horizontal ou designação que permita a identificação)]])</f>
        <v>Candidatura !F122</v>
      </c>
      <c r="C127" s="328"/>
      <c r="D127" s="511"/>
      <c r="E127" s="344"/>
      <c r="F127" s="354"/>
      <c r="G127" s="355"/>
      <c r="H127" s="354"/>
      <c r="I127" s="536"/>
      <c r="J127" s="192">
        <f t="shared" si="1"/>
        <v>122</v>
      </c>
    </row>
    <row r="128" spans="1:10" ht="12.75">
      <c r="A128" s="534" t="s">
        <v>2371</v>
      </c>
      <c r="B128" s="375" t="str">
        <f>CONCATENATE("Candidatura ",Formulário!$N$19,"!",Table18[[#This Row],[Identificação prédio ou fração (conforme propriedade horizontal ou designação que permita a identificação)]])</f>
        <v>Candidatura !F123</v>
      </c>
      <c r="C128" s="328"/>
      <c r="D128" s="511"/>
      <c r="E128" s="344"/>
      <c r="F128" s="354"/>
      <c r="G128" s="355"/>
      <c r="H128" s="354"/>
      <c r="I128" s="536"/>
      <c r="J128" s="192">
        <f t="shared" si="1"/>
        <v>123</v>
      </c>
    </row>
    <row r="129" spans="1:10" ht="12.75">
      <c r="A129" s="534" t="s">
        <v>2372</v>
      </c>
      <c r="B129" s="375" t="str">
        <f>CONCATENATE("Candidatura ",Formulário!$N$19,"!",Table18[[#This Row],[Identificação prédio ou fração (conforme propriedade horizontal ou designação que permita a identificação)]])</f>
        <v>Candidatura !F124</v>
      </c>
      <c r="C129" s="328"/>
      <c r="D129" s="511"/>
      <c r="E129" s="344"/>
      <c r="F129" s="354"/>
      <c r="G129" s="355"/>
      <c r="H129" s="354"/>
      <c r="I129" s="536"/>
      <c r="J129" s="192">
        <f t="shared" si="1"/>
        <v>124</v>
      </c>
    </row>
    <row r="130" spans="1:10" ht="12.75">
      <c r="A130" s="534" t="s">
        <v>2373</v>
      </c>
      <c r="B130" s="375" t="str">
        <f>CONCATENATE("Candidatura ",Formulário!$N$19,"!",Table18[[#This Row],[Identificação prédio ou fração (conforme propriedade horizontal ou designação que permita a identificação)]])</f>
        <v>Candidatura !F125</v>
      </c>
      <c r="C130" s="328"/>
      <c r="D130" s="511"/>
      <c r="E130" s="344"/>
      <c r="F130" s="354"/>
      <c r="G130" s="355"/>
      <c r="H130" s="354"/>
      <c r="I130" s="536"/>
      <c r="J130" s="192">
        <f t="shared" si="1"/>
        <v>125</v>
      </c>
    </row>
    <row r="131" spans="1:10" ht="12.75">
      <c r="A131" s="534" t="s">
        <v>2374</v>
      </c>
      <c r="B131" s="375" t="str">
        <f>CONCATENATE("Candidatura ",Formulário!$N$19,"!",Table18[[#This Row],[Identificação prédio ou fração (conforme propriedade horizontal ou designação que permita a identificação)]])</f>
        <v>Candidatura !F126</v>
      </c>
      <c r="C131" s="328"/>
      <c r="D131" s="511"/>
      <c r="E131" s="344"/>
      <c r="F131" s="354"/>
      <c r="G131" s="355"/>
      <c r="H131" s="354"/>
      <c r="I131" s="536"/>
      <c r="J131" s="192">
        <f t="shared" si="1"/>
        <v>126</v>
      </c>
    </row>
    <row r="132" spans="1:10" ht="12.75">
      <c r="A132" s="534" t="s">
        <v>2375</v>
      </c>
      <c r="B132" s="375" t="str">
        <f>CONCATENATE("Candidatura ",Formulário!$N$19,"!",Table18[[#This Row],[Identificação prédio ou fração (conforme propriedade horizontal ou designação que permita a identificação)]])</f>
        <v>Candidatura !F127</v>
      </c>
      <c r="C132" s="328"/>
      <c r="D132" s="511"/>
      <c r="E132" s="344"/>
      <c r="F132" s="354"/>
      <c r="G132" s="355"/>
      <c r="H132" s="354"/>
      <c r="I132" s="536"/>
      <c r="J132" s="192">
        <f t="shared" si="1"/>
        <v>127</v>
      </c>
    </row>
    <row r="133" spans="1:10" ht="12.75">
      <c r="A133" s="534" t="s">
        <v>2376</v>
      </c>
      <c r="B133" s="375" t="str">
        <f>CONCATENATE("Candidatura ",Formulário!$N$19,"!",Table18[[#This Row],[Identificação prédio ou fração (conforme propriedade horizontal ou designação que permita a identificação)]])</f>
        <v>Candidatura !F128</v>
      </c>
      <c r="C133" s="328"/>
      <c r="D133" s="511"/>
      <c r="E133" s="344"/>
      <c r="F133" s="354"/>
      <c r="G133" s="355"/>
      <c r="H133" s="354"/>
      <c r="I133" s="536"/>
      <c r="J133" s="192">
        <f t="shared" si="1"/>
        <v>128</v>
      </c>
    </row>
    <row r="134" spans="1:10" ht="12.75">
      <c r="A134" s="534" t="s">
        <v>2377</v>
      </c>
      <c r="B134" s="375" t="str">
        <f>CONCATENATE("Candidatura ",Formulário!$N$19,"!",Table18[[#This Row],[Identificação prédio ou fração (conforme propriedade horizontal ou designação que permita a identificação)]])</f>
        <v>Candidatura !F129</v>
      </c>
      <c r="C134" s="328"/>
      <c r="D134" s="511"/>
      <c r="E134" s="344"/>
      <c r="F134" s="354"/>
      <c r="G134" s="355"/>
      <c r="H134" s="354"/>
      <c r="I134" s="536"/>
      <c r="J134" s="192">
        <f t="shared" si="1"/>
        <v>129</v>
      </c>
    </row>
    <row r="135" spans="1:10" ht="12.75">
      <c r="A135" s="534" t="s">
        <v>2378</v>
      </c>
      <c r="B135" s="375" t="str">
        <f>CONCATENATE("Candidatura ",Formulário!$N$19,"!",Table18[[#This Row],[Identificação prédio ou fração (conforme propriedade horizontal ou designação que permita a identificação)]])</f>
        <v>Candidatura !F130</v>
      </c>
      <c r="C135" s="328"/>
      <c r="D135" s="511"/>
      <c r="E135" s="344"/>
      <c r="F135" s="354"/>
      <c r="G135" s="355"/>
      <c r="H135" s="354"/>
      <c r="I135" s="536"/>
      <c r="J135" s="192">
        <f t="shared" si="1"/>
        <v>130</v>
      </c>
    </row>
    <row r="136" spans="1:10" ht="12.75">
      <c r="A136" s="534" t="s">
        <v>2379</v>
      </c>
      <c r="B136" s="375" t="str">
        <f>CONCATENATE("Candidatura ",Formulário!$N$19,"!",Table18[[#This Row],[Identificação prédio ou fração (conforme propriedade horizontal ou designação que permita a identificação)]])</f>
        <v>Candidatura !F131</v>
      </c>
      <c r="C136" s="328"/>
      <c r="D136" s="511"/>
      <c r="E136" s="344"/>
      <c r="F136" s="354"/>
      <c r="G136" s="355"/>
      <c r="H136" s="354"/>
      <c r="I136" s="536"/>
      <c r="J136" s="192">
        <f t="shared" ref="J136:J155" si="2">+J135+1</f>
        <v>131</v>
      </c>
    </row>
    <row r="137" spans="1:10" ht="12.75">
      <c r="A137" s="534" t="s">
        <v>2380</v>
      </c>
      <c r="B137" s="375" t="str">
        <f>CONCATENATE("Candidatura ",Formulário!$N$19,"!",Table18[[#This Row],[Identificação prédio ou fração (conforme propriedade horizontal ou designação que permita a identificação)]])</f>
        <v>Candidatura !F132</v>
      </c>
      <c r="C137" s="328"/>
      <c r="D137" s="511"/>
      <c r="E137" s="344"/>
      <c r="F137" s="354"/>
      <c r="G137" s="355"/>
      <c r="H137" s="354"/>
      <c r="I137" s="536"/>
      <c r="J137" s="192">
        <f t="shared" si="2"/>
        <v>132</v>
      </c>
    </row>
    <row r="138" spans="1:10" ht="12.75">
      <c r="A138" s="534" t="s">
        <v>2381</v>
      </c>
      <c r="B138" s="375" t="str">
        <f>CONCATENATE("Candidatura ",Formulário!$N$19,"!",Table18[[#This Row],[Identificação prédio ou fração (conforme propriedade horizontal ou designação que permita a identificação)]])</f>
        <v>Candidatura !F133</v>
      </c>
      <c r="C138" s="328"/>
      <c r="D138" s="511"/>
      <c r="E138" s="344"/>
      <c r="F138" s="354"/>
      <c r="G138" s="355"/>
      <c r="H138" s="354"/>
      <c r="I138" s="536"/>
      <c r="J138" s="192">
        <f t="shared" si="2"/>
        <v>133</v>
      </c>
    </row>
    <row r="139" spans="1:10" ht="12.75">
      <c r="A139" s="534" t="s">
        <v>2382</v>
      </c>
      <c r="B139" s="375" t="str">
        <f>CONCATENATE("Candidatura ",Formulário!$N$19,"!",Table18[[#This Row],[Identificação prédio ou fração (conforme propriedade horizontal ou designação que permita a identificação)]])</f>
        <v>Candidatura !F134</v>
      </c>
      <c r="C139" s="328"/>
      <c r="D139" s="511"/>
      <c r="E139" s="344"/>
      <c r="F139" s="354"/>
      <c r="G139" s="355"/>
      <c r="H139" s="354"/>
      <c r="I139" s="536"/>
      <c r="J139" s="192">
        <f t="shared" si="2"/>
        <v>134</v>
      </c>
    </row>
    <row r="140" spans="1:10" ht="12.75">
      <c r="A140" s="534" t="s">
        <v>2383</v>
      </c>
      <c r="B140" s="375" t="str">
        <f>CONCATENATE("Candidatura ",Formulário!$N$19,"!",Table18[[#This Row],[Identificação prédio ou fração (conforme propriedade horizontal ou designação que permita a identificação)]])</f>
        <v>Candidatura !F135</v>
      </c>
      <c r="C140" s="328"/>
      <c r="D140" s="511"/>
      <c r="E140" s="344"/>
      <c r="F140" s="354"/>
      <c r="G140" s="355"/>
      <c r="H140" s="354"/>
      <c r="I140" s="536"/>
      <c r="J140" s="192">
        <f t="shared" si="2"/>
        <v>135</v>
      </c>
    </row>
    <row r="141" spans="1:10" ht="12.75">
      <c r="A141" s="534" t="s">
        <v>2384</v>
      </c>
      <c r="B141" s="375" t="str">
        <f>CONCATENATE("Candidatura ",Formulário!$N$19,"!",Table18[[#This Row],[Identificação prédio ou fração (conforme propriedade horizontal ou designação que permita a identificação)]])</f>
        <v>Candidatura !F136</v>
      </c>
      <c r="C141" s="328"/>
      <c r="D141" s="511"/>
      <c r="E141" s="344"/>
      <c r="F141" s="354"/>
      <c r="G141" s="355"/>
      <c r="H141" s="354"/>
      <c r="I141" s="536"/>
      <c r="J141" s="192">
        <f t="shared" si="2"/>
        <v>136</v>
      </c>
    </row>
    <row r="142" spans="1:10" ht="12.75">
      <c r="A142" s="534" t="s">
        <v>2385</v>
      </c>
      <c r="B142" s="375" t="str">
        <f>CONCATENATE("Candidatura ",Formulário!$N$19,"!",Table18[[#This Row],[Identificação prédio ou fração (conforme propriedade horizontal ou designação que permita a identificação)]])</f>
        <v>Candidatura !F137</v>
      </c>
      <c r="C142" s="328"/>
      <c r="D142" s="511"/>
      <c r="E142" s="344"/>
      <c r="F142" s="354"/>
      <c r="G142" s="355"/>
      <c r="H142" s="354"/>
      <c r="I142" s="536"/>
      <c r="J142" s="192">
        <f t="shared" si="2"/>
        <v>137</v>
      </c>
    </row>
    <row r="143" spans="1:10" ht="12.75">
      <c r="A143" s="534" t="s">
        <v>2386</v>
      </c>
      <c r="B143" s="375" t="str">
        <f>CONCATENATE("Candidatura ",Formulário!$N$19,"!",Table18[[#This Row],[Identificação prédio ou fração (conforme propriedade horizontal ou designação que permita a identificação)]])</f>
        <v>Candidatura !F138</v>
      </c>
      <c r="C143" s="328"/>
      <c r="D143" s="511"/>
      <c r="E143" s="344"/>
      <c r="F143" s="354"/>
      <c r="G143" s="355"/>
      <c r="H143" s="354"/>
      <c r="I143" s="536"/>
      <c r="J143" s="192">
        <f t="shared" si="2"/>
        <v>138</v>
      </c>
    </row>
    <row r="144" spans="1:10" ht="12.75">
      <c r="A144" s="534" t="s">
        <v>2387</v>
      </c>
      <c r="B144" s="375" t="str">
        <f>CONCATENATE("Candidatura ",Formulário!$N$19,"!",Table18[[#This Row],[Identificação prédio ou fração (conforme propriedade horizontal ou designação que permita a identificação)]])</f>
        <v>Candidatura !F139</v>
      </c>
      <c r="C144" s="328"/>
      <c r="D144" s="511"/>
      <c r="E144" s="344"/>
      <c r="F144" s="354"/>
      <c r="G144" s="355"/>
      <c r="H144" s="354"/>
      <c r="I144" s="536"/>
      <c r="J144" s="192">
        <f t="shared" si="2"/>
        <v>139</v>
      </c>
    </row>
    <row r="145" spans="1:10" ht="12.75">
      <c r="A145" s="534" t="s">
        <v>2388</v>
      </c>
      <c r="B145" s="375" t="str">
        <f>CONCATENATE("Candidatura ",Formulário!$N$19,"!",Table18[[#This Row],[Identificação prédio ou fração (conforme propriedade horizontal ou designação que permita a identificação)]])</f>
        <v>Candidatura !F140</v>
      </c>
      <c r="C145" s="328"/>
      <c r="D145" s="511"/>
      <c r="E145" s="344"/>
      <c r="F145" s="354"/>
      <c r="G145" s="355"/>
      <c r="H145" s="354"/>
      <c r="I145" s="536"/>
      <c r="J145" s="192">
        <f t="shared" si="2"/>
        <v>140</v>
      </c>
    </row>
    <row r="146" spans="1:10" ht="12.75">
      <c r="A146" s="534" t="s">
        <v>2389</v>
      </c>
      <c r="B146" s="375" t="str">
        <f>CONCATENATE("Candidatura ",Formulário!$N$19,"!",Table18[[#This Row],[Identificação prédio ou fração (conforme propriedade horizontal ou designação que permita a identificação)]])</f>
        <v>Candidatura !F141</v>
      </c>
      <c r="C146" s="328"/>
      <c r="D146" s="511"/>
      <c r="E146" s="344"/>
      <c r="F146" s="354"/>
      <c r="G146" s="355"/>
      <c r="H146" s="354"/>
      <c r="I146" s="536"/>
      <c r="J146" s="192">
        <f t="shared" si="2"/>
        <v>141</v>
      </c>
    </row>
    <row r="147" spans="1:10" ht="12.75">
      <c r="A147" s="534" t="s">
        <v>2390</v>
      </c>
      <c r="B147" s="375" t="str">
        <f>CONCATENATE("Candidatura ",Formulário!$N$19,"!",Table18[[#This Row],[Identificação prédio ou fração (conforme propriedade horizontal ou designação que permita a identificação)]])</f>
        <v>Candidatura !F142</v>
      </c>
      <c r="C147" s="328"/>
      <c r="D147" s="511"/>
      <c r="E147" s="344"/>
      <c r="F147" s="354"/>
      <c r="G147" s="355"/>
      <c r="H147" s="354"/>
      <c r="I147" s="536"/>
      <c r="J147" s="192">
        <f t="shared" si="2"/>
        <v>142</v>
      </c>
    </row>
    <row r="148" spans="1:10" ht="12.75">
      <c r="A148" s="534" t="s">
        <v>2391</v>
      </c>
      <c r="B148" s="375" t="str">
        <f>CONCATENATE("Candidatura ",Formulário!$N$19,"!",Table18[[#This Row],[Identificação prédio ou fração (conforme propriedade horizontal ou designação que permita a identificação)]])</f>
        <v>Candidatura !F143</v>
      </c>
      <c r="C148" s="328"/>
      <c r="D148" s="511"/>
      <c r="E148" s="344"/>
      <c r="F148" s="354"/>
      <c r="G148" s="355"/>
      <c r="H148" s="354"/>
      <c r="I148" s="536"/>
      <c r="J148" s="192">
        <f t="shared" si="2"/>
        <v>143</v>
      </c>
    </row>
    <row r="149" spans="1:10" ht="12.75">
      <c r="A149" s="534" t="s">
        <v>2392</v>
      </c>
      <c r="B149" s="375" t="str">
        <f>CONCATENATE("Candidatura ",Formulário!$N$19,"!",Table18[[#This Row],[Identificação prédio ou fração (conforme propriedade horizontal ou designação que permita a identificação)]])</f>
        <v>Candidatura !F144</v>
      </c>
      <c r="C149" s="328"/>
      <c r="D149" s="511"/>
      <c r="E149" s="344"/>
      <c r="F149" s="354"/>
      <c r="G149" s="355"/>
      <c r="H149" s="354"/>
      <c r="I149" s="536"/>
      <c r="J149" s="192">
        <f t="shared" si="2"/>
        <v>144</v>
      </c>
    </row>
    <row r="150" spans="1:10" ht="12.75">
      <c r="A150" s="534" t="s">
        <v>2393</v>
      </c>
      <c r="B150" s="375" t="str">
        <f>CONCATENATE("Candidatura ",Formulário!$N$19,"!",Table18[[#This Row],[Identificação prédio ou fração (conforme propriedade horizontal ou designação que permita a identificação)]])</f>
        <v>Candidatura !F145</v>
      </c>
      <c r="C150" s="328"/>
      <c r="D150" s="511"/>
      <c r="E150" s="344"/>
      <c r="F150" s="354"/>
      <c r="G150" s="355"/>
      <c r="H150" s="354"/>
      <c r="I150" s="536"/>
      <c r="J150" s="192">
        <f t="shared" si="2"/>
        <v>145</v>
      </c>
    </row>
    <row r="151" spans="1:10" ht="12.75">
      <c r="A151" s="534" t="s">
        <v>2394</v>
      </c>
      <c r="B151" s="375" t="str">
        <f>CONCATENATE("Candidatura ",Formulário!$N$19,"!",Table18[[#This Row],[Identificação prédio ou fração (conforme propriedade horizontal ou designação que permita a identificação)]])</f>
        <v>Candidatura !F146</v>
      </c>
      <c r="C151" s="328"/>
      <c r="D151" s="511"/>
      <c r="E151" s="344"/>
      <c r="F151" s="354"/>
      <c r="G151" s="355"/>
      <c r="H151" s="354"/>
      <c r="I151" s="536"/>
      <c r="J151" s="192">
        <f t="shared" si="2"/>
        <v>146</v>
      </c>
    </row>
    <row r="152" spans="1:10" ht="12.75">
      <c r="A152" s="534" t="s">
        <v>2395</v>
      </c>
      <c r="B152" s="375" t="str">
        <f>CONCATENATE("Candidatura ",Formulário!$N$19,"!",Table18[[#This Row],[Identificação prédio ou fração (conforme propriedade horizontal ou designação que permita a identificação)]])</f>
        <v>Candidatura !F147</v>
      </c>
      <c r="C152" s="328"/>
      <c r="D152" s="511"/>
      <c r="E152" s="344"/>
      <c r="F152" s="354"/>
      <c r="G152" s="355"/>
      <c r="H152" s="354"/>
      <c r="I152" s="536"/>
      <c r="J152" s="192">
        <f t="shared" si="2"/>
        <v>147</v>
      </c>
    </row>
    <row r="153" spans="1:10" ht="12.75">
      <c r="A153" s="534" t="s">
        <v>2396</v>
      </c>
      <c r="B153" s="375" t="str">
        <f>CONCATENATE("Candidatura ",Formulário!$N$19,"!",Table18[[#This Row],[Identificação prédio ou fração (conforme propriedade horizontal ou designação que permita a identificação)]])</f>
        <v>Candidatura !F148</v>
      </c>
      <c r="C153" s="328"/>
      <c r="D153" s="511"/>
      <c r="E153" s="344"/>
      <c r="F153" s="354"/>
      <c r="G153" s="355"/>
      <c r="H153" s="354"/>
      <c r="I153" s="536"/>
      <c r="J153" s="192">
        <f t="shared" si="2"/>
        <v>148</v>
      </c>
    </row>
    <row r="154" spans="1:10" ht="12.75">
      <c r="A154" s="534" t="s">
        <v>2397</v>
      </c>
      <c r="B154" s="375" t="str">
        <f>CONCATENATE("Candidatura ",Formulário!$N$19,"!",Table18[[#This Row],[Identificação prédio ou fração (conforme propriedade horizontal ou designação que permita a identificação)]])</f>
        <v>Candidatura !F149</v>
      </c>
      <c r="C154" s="328"/>
      <c r="D154" s="511"/>
      <c r="E154" s="344"/>
      <c r="F154" s="354"/>
      <c r="G154" s="355"/>
      <c r="H154" s="354"/>
      <c r="I154" s="536"/>
      <c r="J154" s="192">
        <f t="shared" si="2"/>
        <v>149</v>
      </c>
    </row>
    <row r="155" spans="1:10" ht="12.75">
      <c r="A155" s="534" t="s">
        <v>2398</v>
      </c>
      <c r="B155" s="375" t="str">
        <f>CONCATENATE("Candidatura ",Formulário!$N$19,"!",Table18[[#This Row],[Identificação prédio ou fração (conforme propriedade horizontal ou designação que permita a identificação)]])</f>
        <v>Candidatura !F150</v>
      </c>
      <c r="C155" s="328"/>
      <c r="D155" s="511"/>
      <c r="E155" s="344"/>
      <c r="F155" s="354"/>
      <c r="G155" s="355"/>
      <c r="H155" s="354"/>
      <c r="I155" s="536"/>
      <c r="J155" s="192">
        <f t="shared" si="2"/>
        <v>150</v>
      </c>
    </row>
    <row r="156" spans="1:10">
      <c r="A156" s="537">
        <f>COUNTA(A6:A155)</f>
        <v>150</v>
      </c>
      <c r="B156" s="538"/>
      <c r="C156" s="522"/>
      <c r="D156" s="538"/>
      <c r="E156" s="538"/>
      <c r="F156" s="538"/>
      <c r="G156" s="538"/>
      <c r="H156" s="538"/>
      <c r="I156" s="539"/>
    </row>
    <row r="157" spans="1:10">
      <c r="A157" s="523"/>
      <c r="B157" s="524"/>
      <c r="C157" s="525"/>
      <c r="D157" s="525"/>
      <c r="E157" s="525"/>
      <c r="F157" s="525"/>
      <c r="G157" s="525"/>
      <c r="H157" s="525"/>
      <c r="I157" s="526"/>
    </row>
  </sheetData>
  <mergeCells count="2">
    <mergeCell ref="A3:I3"/>
    <mergeCell ref="A2:I2"/>
  </mergeCells>
  <phoneticPr fontId="21" type="noConversion"/>
  <conditionalFormatting sqref="A6:D155">
    <cfRule type="duplicateValues" dxfId="295" priority="1"/>
  </conditionalFormatting>
  <conditionalFormatting sqref="I6:I155">
    <cfRule type="duplicateValues" dxfId="294" priority="2"/>
    <cfRule type="duplicateValues" dxfId="293" priority="3"/>
  </conditionalFormatting>
  <printOptions horizontalCentered="1"/>
  <pageMargins left="0.39370078740157483" right="0.31496062992125984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SH!$S$2:$S$8</xm:f>
          </x14:formula1>
          <xm:sqref>H6:H155</xm:sqref>
        </x14:dataValidation>
        <x14:dataValidation type="list" allowBlank="1" showInputMessage="1" showErrorMessage="1">
          <x14:formula1>
            <xm:f>Tabelas!$Z$1:$Z$5</xm:f>
          </x14:formula1>
          <xm:sqref>I6:I155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58"/>
  <sheetViews>
    <sheetView showGridLines="0" view="pageBreakPreview" zoomScaleNormal="100" zoomScaleSheetLayoutView="100" workbookViewId="0">
      <pane ySplit="7" topLeftCell="A8" activePane="bottomLeft" state="frozen"/>
      <selection activeCell="E66" sqref="E66"/>
      <selection pane="bottomLeft" activeCell="F28" sqref="F28"/>
    </sheetView>
  </sheetViews>
  <sheetFormatPr defaultColWidth="9.140625" defaultRowHeight="12.75"/>
  <cols>
    <col min="1" max="1" width="36" style="192" customWidth="1"/>
    <col min="2" max="3" width="9.85546875" style="192" customWidth="1"/>
    <col min="4" max="5" width="12.5703125" style="192" customWidth="1"/>
    <col min="6" max="6" width="19.42578125" style="192" customWidth="1"/>
    <col min="7" max="7" width="25.5703125" style="192" customWidth="1"/>
    <col min="8" max="9" width="13.28515625" style="192" customWidth="1"/>
    <col min="10" max="10" width="10.5703125" style="192" customWidth="1"/>
    <col min="11" max="11" width="9.28515625" style="329" customWidth="1"/>
    <col min="12" max="12" width="9.7109375" style="329" customWidth="1"/>
    <col min="13" max="13" width="9.7109375" style="192" customWidth="1"/>
    <col min="14" max="14" width="13" style="192" customWidth="1"/>
    <col min="15" max="16" width="13.28515625" style="192" customWidth="1"/>
    <col min="17" max="16384" width="9.140625" style="192"/>
  </cols>
  <sheetData>
    <row r="1" spans="1:16" ht="39.75" customHeight="1"/>
    <row r="2" spans="1:16" ht="12.75" customHeight="1">
      <c r="A2" s="563" t="str">
        <f>CONCATENATE("FINANCIAMENTO ao ",Formulário!D15," para ",Formulário!D23)</f>
        <v xml:space="preserve">FINANCIAMENTO ao  para Aquisição e Reabilitação de  fogos - 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</row>
    <row r="3" spans="1:16" ht="15.75" customHeight="1">
      <c r="A3" s="562" t="s">
        <v>2568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</row>
    <row r="4" spans="1:16" ht="15.75" customHeight="1">
      <c r="A4" s="369"/>
      <c r="B4" s="369"/>
      <c r="C4" s="369"/>
      <c r="D4" s="369"/>
      <c r="E4" s="466"/>
      <c r="F4" s="369"/>
      <c r="G4" s="420"/>
      <c r="H4" s="369"/>
      <c r="I4" s="369"/>
      <c r="J4" s="369"/>
      <c r="K4" s="369"/>
      <c r="L4" s="369"/>
      <c r="M4" s="369"/>
    </row>
    <row r="5" spans="1:16" ht="15.75" customHeight="1">
      <c r="A5" s="369"/>
      <c r="B5" s="369"/>
      <c r="C5" s="369"/>
      <c r="D5" s="369"/>
      <c r="E5" s="466"/>
      <c r="F5" s="369"/>
      <c r="G5" s="420"/>
      <c r="H5" s="369"/>
      <c r="I5" s="369"/>
      <c r="J5" s="369"/>
      <c r="K5" s="369"/>
      <c r="L5" s="369"/>
      <c r="M5" s="369"/>
    </row>
    <row r="6" spans="1:16">
      <c r="D6" s="385" t="s">
        <v>1876</v>
      </c>
      <c r="E6" s="385"/>
      <c r="P6" s="421" t="s">
        <v>2223</v>
      </c>
    </row>
    <row r="7" spans="1:16" ht="89.25">
      <c r="A7" s="327" t="s">
        <v>2359</v>
      </c>
      <c r="B7" s="327" t="s">
        <v>2209</v>
      </c>
      <c r="C7" s="327" t="s">
        <v>2217</v>
      </c>
      <c r="D7" s="388" t="s">
        <v>2364</v>
      </c>
      <c r="E7" s="327" t="s">
        <v>2572</v>
      </c>
      <c r="F7" s="540" t="s">
        <v>2617</v>
      </c>
      <c r="G7" s="327" t="s">
        <v>2436</v>
      </c>
      <c r="H7" s="327" t="s">
        <v>1916</v>
      </c>
      <c r="I7" s="327" t="s">
        <v>2218</v>
      </c>
      <c r="J7" s="327" t="s">
        <v>2340</v>
      </c>
      <c r="K7" s="327" t="s">
        <v>1917</v>
      </c>
      <c r="L7" s="327" t="s">
        <v>2219</v>
      </c>
      <c r="M7" s="327" t="s">
        <v>2220</v>
      </c>
      <c r="N7" s="327" t="s">
        <v>2437</v>
      </c>
      <c r="O7" s="327" t="s">
        <v>2221</v>
      </c>
      <c r="P7" s="327" t="s">
        <v>6</v>
      </c>
    </row>
    <row r="8" spans="1:16">
      <c r="A8" s="328" t="str">
        <f>+'Anexo II'!A6</f>
        <v>F1</v>
      </c>
      <c r="B8" s="396"/>
      <c r="C8" s="396"/>
      <c r="D8" s="328"/>
      <c r="E8" s="328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>
        <f>SUM(Table183[[#This Row],[Empreitadas
(apenas elegível para contratos de empreiatada celebrados a partir de 2020-02-01)
]:[Certificações Energéticas]])</f>
        <v>0</v>
      </c>
    </row>
    <row r="9" spans="1:16">
      <c r="A9" s="328" t="str">
        <f>+'Anexo II'!A7</f>
        <v>F2</v>
      </c>
      <c r="B9" s="396"/>
      <c r="C9" s="396"/>
      <c r="D9" s="328"/>
      <c r="E9" s="328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374">
        <f>SUM(Table183[[#This Row],[Empreitadas
(apenas elegível para contratos de empreiatada celebrados a partir de 2020-02-01)
]:[Certificações Energéticas]])</f>
        <v>0</v>
      </c>
    </row>
    <row r="10" spans="1:16">
      <c r="A10" s="328" t="str">
        <f>+'Anexo II'!A8</f>
        <v>F3</v>
      </c>
      <c r="B10" s="396"/>
      <c r="C10" s="396"/>
      <c r="D10" s="328"/>
      <c r="E10" s="328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>
        <f>SUM(Table183[[#This Row],[Empreitadas
(apenas elegível para contratos de empreiatada celebrados a partir de 2020-02-01)
]:[Certificações Energéticas]])</f>
        <v>0</v>
      </c>
    </row>
    <row r="11" spans="1:16">
      <c r="A11" s="328" t="str">
        <f>+'Anexo II'!A9</f>
        <v>F4</v>
      </c>
      <c r="B11" s="396"/>
      <c r="C11" s="396"/>
      <c r="D11" s="328"/>
      <c r="E11" s="328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>
        <f>SUM(Table183[[#This Row],[Empreitadas
(apenas elegível para contratos de empreiatada celebrados a partir de 2020-02-01)
]:[Certificações Energéticas]])</f>
        <v>0</v>
      </c>
    </row>
    <row r="12" spans="1:16">
      <c r="A12" s="328" t="str">
        <f>+'Anexo II'!A10</f>
        <v>F5</v>
      </c>
      <c r="B12" s="396"/>
      <c r="C12" s="396"/>
      <c r="D12" s="328"/>
      <c r="E12" s="328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>
        <f>SUM(Table183[[#This Row],[Empreitadas
(apenas elegível para contratos de empreiatada celebrados a partir de 2020-02-01)
]:[Certificações Energéticas]])</f>
        <v>0</v>
      </c>
    </row>
    <row r="13" spans="1:16">
      <c r="A13" s="328" t="str">
        <f>+'Anexo II'!A11</f>
        <v>F6</v>
      </c>
      <c r="B13" s="396"/>
      <c r="C13" s="396"/>
      <c r="D13" s="328"/>
      <c r="E13" s="328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>
        <f>SUM(Table183[[#This Row],[Empreitadas
(apenas elegível para contratos de empreiatada celebrados a partir de 2020-02-01)
]:[Certificações Energéticas]])</f>
        <v>0</v>
      </c>
    </row>
    <row r="14" spans="1:16">
      <c r="A14" s="328" t="str">
        <f>+'Anexo II'!A12</f>
        <v>F7</v>
      </c>
      <c r="B14" s="396"/>
      <c r="C14" s="396"/>
      <c r="D14" s="328"/>
      <c r="E14" s="328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>
        <f>SUM(Table183[[#This Row],[Empreitadas
(apenas elegível para contratos de empreiatada celebrados a partir de 2020-02-01)
]:[Certificações Energéticas]])</f>
        <v>0</v>
      </c>
    </row>
    <row r="15" spans="1:16">
      <c r="A15" s="328" t="str">
        <f>+'Anexo II'!A13</f>
        <v>F8</v>
      </c>
      <c r="B15" s="396"/>
      <c r="C15" s="396"/>
      <c r="D15" s="328"/>
      <c r="E15" s="328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>
        <f>SUM(Table183[[#This Row],[Empreitadas
(apenas elegível para contratos de empreiatada celebrados a partir de 2020-02-01)
]:[Certificações Energéticas]])</f>
        <v>0</v>
      </c>
    </row>
    <row r="16" spans="1:16">
      <c r="A16" s="328" t="str">
        <f>+'Anexo II'!A14</f>
        <v>F9</v>
      </c>
      <c r="B16" s="396"/>
      <c r="C16" s="396"/>
      <c r="D16" s="328"/>
      <c r="E16" s="328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>
        <f>SUM(Table183[[#This Row],[Empreitadas
(apenas elegível para contratos de empreiatada celebrados a partir de 2020-02-01)
]:[Certificações Energéticas]])</f>
        <v>0</v>
      </c>
    </row>
    <row r="17" spans="1:16">
      <c r="A17" s="328" t="str">
        <f>+'Anexo II'!A15</f>
        <v>F10</v>
      </c>
      <c r="B17" s="396"/>
      <c r="C17" s="396"/>
      <c r="D17" s="328"/>
      <c r="E17" s="328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>
        <f>SUM(Table183[[#This Row],[Empreitadas
(apenas elegível para contratos de empreiatada celebrados a partir de 2020-02-01)
]:[Certificações Energéticas]])</f>
        <v>0</v>
      </c>
    </row>
    <row r="18" spans="1:16">
      <c r="A18" s="328" t="str">
        <f>+'Anexo II'!A16</f>
        <v>F11</v>
      </c>
      <c r="B18" s="396"/>
      <c r="C18" s="396"/>
      <c r="D18" s="328"/>
      <c r="E18" s="328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>
        <f>SUM(Table183[[#This Row],[Empreitadas
(apenas elegível para contratos de empreiatada celebrados a partir de 2020-02-01)
]:[Certificações Energéticas]])</f>
        <v>0</v>
      </c>
    </row>
    <row r="19" spans="1:16">
      <c r="A19" s="328" t="str">
        <f>+'Anexo II'!A17</f>
        <v>F12</v>
      </c>
      <c r="B19" s="396"/>
      <c r="C19" s="396"/>
      <c r="D19" s="328"/>
      <c r="E19" s="328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>
        <f>SUM(Table183[[#This Row],[Empreitadas
(apenas elegível para contratos de empreiatada celebrados a partir de 2020-02-01)
]:[Certificações Energéticas]])</f>
        <v>0</v>
      </c>
    </row>
    <row r="20" spans="1:16">
      <c r="A20" s="328" t="str">
        <f>+'Anexo II'!A18</f>
        <v>F13</v>
      </c>
      <c r="B20" s="396"/>
      <c r="C20" s="396"/>
      <c r="D20" s="328"/>
      <c r="E20" s="328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>
        <f>SUM(Table183[[#This Row],[Empreitadas
(apenas elegível para contratos de empreiatada celebrados a partir de 2020-02-01)
]:[Certificações Energéticas]])</f>
        <v>0</v>
      </c>
    </row>
    <row r="21" spans="1:16">
      <c r="A21" s="328" t="str">
        <f>+'Anexo II'!A19</f>
        <v>F14</v>
      </c>
      <c r="B21" s="396"/>
      <c r="C21" s="396"/>
      <c r="D21" s="328"/>
      <c r="E21" s="328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>
        <f>SUM(Table183[[#This Row],[Empreitadas
(apenas elegível para contratos de empreiatada celebrados a partir de 2020-02-01)
]:[Certificações Energéticas]])</f>
        <v>0</v>
      </c>
    </row>
    <row r="22" spans="1:16">
      <c r="A22" s="328" t="str">
        <f>+'Anexo II'!A20</f>
        <v>F15</v>
      </c>
      <c r="B22" s="396"/>
      <c r="C22" s="396"/>
      <c r="D22" s="328"/>
      <c r="E22" s="328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>
        <f>SUM(Table183[[#This Row],[Empreitadas
(apenas elegível para contratos de empreiatada celebrados a partir de 2020-02-01)
]:[Certificações Energéticas]])</f>
        <v>0</v>
      </c>
    </row>
    <row r="23" spans="1:16">
      <c r="A23" s="328" t="str">
        <f>+'Anexo II'!A21</f>
        <v>F16</v>
      </c>
      <c r="B23" s="396"/>
      <c r="C23" s="396"/>
      <c r="D23" s="328"/>
      <c r="E23" s="328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>
        <f>SUM(Table183[[#This Row],[Empreitadas
(apenas elegível para contratos de empreiatada celebrados a partir de 2020-02-01)
]:[Certificações Energéticas]])</f>
        <v>0</v>
      </c>
    </row>
    <row r="24" spans="1:16">
      <c r="A24" s="328" t="str">
        <f>+'Anexo II'!A22</f>
        <v>F17</v>
      </c>
      <c r="B24" s="396"/>
      <c r="C24" s="396"/>
      <c r="D24" s="328"/>
      <c r="E24" s="328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>
        <f>SUM(Table183[[#This Row],[Empreitadas
(apenas elegível para contratos de empreiatada celebrados a partir de 2020-02-01)
]:[Certificações Energéticas]])</f>
        <v>0</v>
      </c>
    </row>
    <row r="25" spans="1:16">
      <c r="A25" s="328" t="str">
        <f>+'Anexo II'!A23</f>
        <v>F18</v>
      </c>
      <c r="B25" s="396"/>
      <c r="C25" s="396"/>
      <c r="D25" s="328"/>
      <c r="E25" s="328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>
        <f>SUM(Table183[[#This Row],[Empreitadas
(apenas elegível para contratos de empreiatada celebrados a partir de 2020-02-01)
]:[Certificações Energéticas]])</f>
        <v>0</v>
      </c>
    </row>
    <row r="26" spans="1:16">
      <c r="A26" s="328" t="str">
        <f>+'Anexo II'!A24</f>
        <v>F19</v>
      </c>
      <c r="B26" s="396"/>
      <c r="C26" s="396"/>
      <c r="D26" s="328"/>
      <c r="E26" s="328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>
        <f>SUM(Table183[[#This Row],[Empreitadas
(apenas elegível para contratos de empreiatada celebrados a partir de 2020-02-01)
]:[Certificações Energéticas]])</f>
        <v>0</v>
      </c>
    </row>
    <row r="27" spans="1:16">
      <c r="A27" s="328" t="str">
        <f>+'Anexo II'!A25</f>
        <v>F20</v>
      </c>
      <c r="B27" s="396"/>
      <c r="C27" s="396"/>
      <c r="D27" s="328"/>
      <c r="E27" s="328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>
        <f>SUM(Table183[[#This Row],[Empreitadas
(apenas elegível para contratos de empreiatada celebrados a partir de 2020-02-01)
]:[Certificações Energéticas]])</f>
        <v>0</v>
      </c>
    </row>
    <row r="28" spans="1:16">
      <c r="A28" s="328" t="str">
        <f>+'Anexo II'!A26</f>
        <v>F21</v>
      </c>
      <c r="B28" s="396"/>
      <c r="C28" s="396"/>
      <c r="D28" s="328"/>
      <c r="E28" s="328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>
        <f>SUM(Table183[[#This Row],[Empreitadas
(apenas elegível para contratos de empreiatada celebrados a partir de 2020-02-01)
]:[Certificações Energéticas]])</f>
        <v>0</v>
      </c>
    </row>
    <row r="29" spans="1:16">
      <c r="A29" s="328" t="str">
        <f>+'Anexo II'!A27</f>
        <v>F22</v>
      </c>
      <c r="B29" s="396"/>
      <c r="C29" s="396"/>
      <c r="D29" s="328"/>
      <c r="E29" s="328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>
        <f>SUM(Table183[[#This Row],[Empreitadas
(apenas elegível para contratos de empreiatada celebrados a partir de 2020-02-01)
]:[Certificações Energéticas]])</f>
        <v>0</v>
      </c>
    </row>
    <row r="30" spans="1:16">
      <c r="A30" s="328" t="str">
        <f>+'Anexo II'!A28</f>
        <v>F23</v>
      </c>
      <c r="B30" s="396"/>
      <c r="C30" s="396"/>
      <c r="D30" s="328"/>
      <c r="E30" s="328"/>
      <c r="F30" s="374"/>
      <c r="G30" s="374"/>
      <c r="H30" s="374"/>
      <c r="I30" s="374"/>
      <c r="J30" s="374"/>
      <c r="K30" s="374"/>
      <c r="L30" s="374"/>
      <c r="M30" s="374"/>
      <c r="N30" s="374"/>
      <c r="O30" s="374"/>
      <c r="P30" s="374">
        <f>SUM(Table183[[#This Row],[Empreitadas
(apenas elegível para contratos de empreiatada celebrados a partir de 2020-02-01)
]:[Certificações Energéticas]])</f>
        <v>0</v>
      </c>
    </row>
    <row r="31" spans="1:16">
      <c r="A31" s="328" t="str">
        <f>+'Anexo II'!A29</f>
        <v>F24</v>
      </c>
      <c r="B31" s="396"/>
      <c r="C31" s="396"/>
      <c r="D31" s="328"/>
      <c r="E31" s="328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>
        <f>SUM(Table183[[#This Row],[Empreitadas
(apenas elegível para contratos de empreiatada celebrados a partir de 2020-02-01)
]:[Certificações Energéticas]])</f>
        <v>0</v>
      </c>
    </row>
    <row r="32" spans="1:16">
      <c r="A32" s="328" t="str">
        <f>+'Anexo II'!A30</f>
        <v>F25</v>
      </c>
      <c r="B32" s="396"/>
      <c r="C32" s="396"/>
      <c r="D32" s="328"/>
      <c r="E32" s="328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>
        <f>SUM(Table183[[#This Row],[Empreitadas
(apenas elegível para contratos de empreiatada celebrados a partir de 2020-02-01)
]:[Certificações Energéticas]])</f>
        <v>0</v>
      </c>
    </row>
    <row r="33" spans="1:16">
      <c r="A33" s="328" t="str">
        <f>+'Anexo II'!A31</f>
        <v>F26</v>
      </c>
      <c r="B33" s="396"/>
      <c r="C33" s="396"/>
      <c r="D33" s="328"/>
      <c r="E33" s="328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>
        <f>SUM(Table183[[#This Row],[Empreitadas
(apenas elegível para contratos de empreiatada celebrados a partir de 2020-02-01)
]:[Certificações Energéticas]])</f>
        <v>0</v>
      </c>
    </row>
    <row r="34" spans="1:16">
      <c r="A34" s="328" t="str">
        <f>+'Anexo II'!A32</f>
        <v>F27</v>
      </c>
      <c r="B34" s="396"/>
      <c r="C34" s="396"/>
      <c r="D34" s="328"/>
      <c r="E34" s="328"/>
      <c r="F34" s="374"/>
      <c r="G34" s="374"/>
      <c r="H34" s="374"/>
      <c r="I34" s="374"/>
      <c r="J34" s="374"/>
      <c r="K34" s="374"/>
      <c r="L34" s="374"/>
      <c r="M34" s="374"/>
      <c r="N34" s="374"/>
      <c r="O34" s="374"/>
      <c r="P34" s="374">
        <f>SUM(Table183[[#This Row],[Empreitadas
(apenas elegível para contratos de empreiatada celebrados a partir de 2020-02-01)
]:[Certificações Energéticas]])</f>
        <v>0</v>
      </c>
    </row>
    <row r="35" spans="1:16">
      <c r="A35" s="328" t="str">
        <f>+'Anexo II'!A33</f>
        <v>F28</v>
      </c>
      <c r="B35" s="396"/>
      <c r="C35" s="396"/>
      <c r="D35" s="328"/>
      <c r="E35" s="328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>
        <f>SUM(Table183[[#This Row],[Empreitadas
(apenas elegível para contratos de empreiatada celebrados a partir de 2020-02-01)
]:[Certificações Energéticas]])</f>
        <v>0</v>
      </c>
    </row>
    <row r="36" spans="1:16">
      <c r="A36" s="328" t="str">
        <f>+'Anexo II'!A34</f>
        <v>F29</v>
      </c>
      <c r="B36" s="396"/>
      <c r="C36" s="396"/>
      <c r="D36" s="328"/>
      <c r="E36" s="328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>
        <f>SUM(Table183[[#This Row],[Empreitadas
(apenas elegível para contratos de empreiatada celebrados a partir de 2020-02-01)
]:[Certificações Energéticas]])</f>
        <v>0</v>
      </c>
    </row>
    <row r="37" spans="1:16">
      <c r="A37" s="328" t="str">
        <f>+'Anexo II'!A35</f>
        <v>F30</v>
      </c>
      <c r="B37" s="396"/>
      <c r="C37" s="396"/>
      <c r="D37" s="328"/>
      <c r="E37" s="328"/>
      <c r="F37" s="374"/>
      <c r="G37" s="374"/>
      <c r="H37" s="374"/>
      <c r="I37" s="374"/>
      <c r="J37" s="374"/>
      <c r="K37" s="374"/>
      <c r="L37" s="374"/>
      <c r="M37" s="374"/>
      <c r="N37" s="374"/>
      <c r="O37" s="374"/>
      <c r="P37" s="374">
        <f>SUM(Table183[[#This Row],[Empreitadas
(apenas elegível para contratos de empreiatada celebrados a partir de 2020-02-01)
]:[Certificações Energéticas]])</f>
        <v>0</v>
      </c>
    </row>
    <row r="38" spans="1:16">
      <c r="A38" s="328" t="str">
        <f>+'Anexo II'!A36</f>
        <v>F31</v>
      </c>
      <c r="B38" s="396"/>
      <c r="C38" s="396"/>
      <c r="D38" s="328"/>
      <c r="E38" s="328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>
        <f>SUM(Table183[[#This Row],[Empreitadas
(apenas elegível para contratos de empreiatada celebrados a partir de 2020-02-01)
]:[Certificações Energéticas]])</f>
        <v>0</v>
      </c>
    </row>
    <row r="39" spans="1:16">
      <c r="A39" s="328" t="str">
        <f>+'Anexo II'!A37</f>
        <v>F32</v>
      </c>
      <c r="B39" s="396"/>
      <c r="C39" s="396"/>
      <c r="D39" s="328"/>
      <c r="E39" s="328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>
        <f>SUM(Table183[[#This Row],[Empreitadas
(apenas elegível para contratos de empreiatada celebrados a partir de 2020-02-01)
]:[Certificações Energéticas]])</f>
        <v>0</v>
      </c>
    </row>
    <row r="40" spans="1:16">
      <c r="A40" s="328" t="str">
        <f>+'Anexo II'!A38</f>
        <v>F33</v>
      </c>
      <c r="B40" s="396"/>
      <c r="C40" s="396"/>
      <c r="D40" s="328"/>
      <c r="E40" s="328"/>
      <c r="F40" s="374"/>
      <c r="G40" s="374"/>
      <c r="H40" s="374"/>
      <c r="I40" s="374"/>
      <c r="J40" s="374"/>
      <c r="K40" s="374"/>
      <c r="L40" s="374"/>
      <c r="M40" s="374"/>
      <c r="N40" s="374"/>
      <c r="O40" s="374"/>
      <c r="P40" s="374">
        <f>SUM(Table183[[#This Row],[Empreitadas
(apenas elegível para contratos de empreiatada celebrados a partir de 2020-02-01)
]:[Certificações Energéticas]])</f>
        <v>0</v>
      </c>
    </row>
    <row r="41" spans="1:16">
      <c r="A41" s="328" t="str">
        <f>+'Anexo II'!A39</f>
        <v>F34</v>
      </c>
      <c r="B41" s="396"/>
      <c r="C41" s="396"/>
      <c r="D41" s="328"/>
      <c r="E41" s="328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>
        <f>SUM(Table183[[#This Row],[Empreitadas
(apenas elegível para contratos de empreiatada celebrados a partir de 2020-02-01)
]:[Certificações Energéticas]])</f>
        <v>0</v>
      </c>
    </row>
    <row r="42" spans="1:16">
      <c r="A42" s="328" t="str">
        <f>+'Anexo II'!A40</f>
        <v>F35</v>
      </c>
      <c r="B42" s="396"/>
      <c r="C42" s="396"/>
      <c r="D42" s="328"/>
      <c r="E42" s="328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>
        <f>SUM(Table183[[#This Row],[Empreitadas
(apenas elegível para contratos de empreiatada celebrados a partir de 2020-02-01)
]:[Certificações Energéticas]])</f>
        <v>0</v>
      </c>
    </row>
    <row r="43" spans="1:16">
      <c r="A43" s="328" t="str">
        <f>+'Anexo II'!A41</f>
        <v>F36</v>
      </c>
      <c r="B43" s="396"/>
      <c r="C43" s="396"/>
      <c r="D43" s="328"/>
      <c r="E43" s="328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>
        <f>SUM(Table183[[#This Row],[Empreitadas
(apenas elegível para contratos de empreiatada celebrados a partir de 2020-02-01)
]:[Certificações Energéticas]])</f>
        <v>0</v>
      </c>
    </row>
    <row r="44" spans="1:16">
      <c r="A44" s="328" t="str">
        <f>+'Anexo II'!A42</f>
        <v>F37</v>
      </c>
      <c r="B44" s="396"/>
      <c r="C44" s="396"/>
      <c r="D44" s="328"/>
      <c r="E44" s="328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>
        <f>SUM(Table183[[#This Row],[Empreitadas
(apenas elegível para contratos de empreiatada celebrados a partir de 2020-02-01)
]:[Certificações Energéticas]])</f>
        <v>0</v>
      </c>
    </row>
    <row r="45" spans="1:16">
      <c r="A45" s="328" t="str">
        <f>+'Anexo II'!A43</f>
        <v>F38</v>
      </c>
      <c r="B45" s="396"/>
      <c r="C45" s="396"/>
      <c r="D45" s="328"/>
      <c r="E45" s="328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>
        <f>SUM(Table183[[#This Row],[Empreitadas
(apenas elegível para contratos de empreiatada celebrados a partir de 2020-02-01)
]:[Certificações Energéticas]])</f>
        <v>0</v>
      </c>
    </row>
    <row r="46" spans="1:16">
      <c r="A46" s="328" t="str">
        <f>+'Anexo II'!A44</f>
        <v>F39</v>
      </c>
      <c r="B46" s="396"/>
      <c r="C46" s="396"/>
      <c r="D46" s="328"/>
      <c r="E46" s="328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>
        <f>SUM(Table183[[#This Row],[Empreitadas
(apenas elegível para contratos de empreiatada celebrados a partir de 2020-02-01)
]:[Certificações Energéticas]])</f>
        <v>0</v>
      </c>
    </row>
    <row r="47" spans="1:16">
      <c r="A47" s="328" t="str">
        <f>+'Anexo II'!A45</f>
        <v>F40</v>
      </c>
      <c r="B47" s="396"/>
      <c r="C47" s="396"/>
      <c r="D47" s="328"/>
      <c r="E47" s="328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>
        <f>SUM(Table183[[#This Row],[Empreitadas
(apenas elegível para contratos de empreiatada celebrados a partir de 2020-02-01)
]:[Certificações Energéticas]])</f>
        <v>0</v>
      </c>
    </row>
    <row r="48" spans="1:16">
      <c r="A48" s="328" t="str">
        <f>+'Anexo II'!A46</f>
        <v>F41</v>
      </c>
      <c r="B48" s="396"/>
      <c r="C48" s="396"/>
      <c r="D48" s="328"/>
      <c r="E48" s="328"/>
      <c r="F48" s="374"/>
      <c r="G48" s="374"/>
      <c r="H48" s="374"/>
      <c r="I48" s="374"/>
      <c r="J48" s="374"/>
      <c r="K48" s="374"/>
      <c r="L48" s="374"/>
      <c r="M48" s="374"/>
      <c r="N48" s="374"/>
      <c r="O48" s="374"/>
      <c r="P48" s="374">
        <f>SUM(Table183[[#This Row],[Empreitadas
(apenas elegível para contratos de empreiatada celebrados a partir de 2020-02-01)
]:[Certificações Energéticas]])</f>
        <v>0</v>
      </c>
    </row>
    <row r="49" spans="1:16">
      <c r="A49" s="328" t="str">
        <f>+'Anexo II'!A47</f>
        <v>F42</v>
      </c>
      <c r="B49" s="396"/>
      <c r="C49" s="396"/>
      <c r="D49" s="328"/>
      <c r="E49" s="328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4">
        <f>SUM(Table183[[#This Row],[Empreitadas
(apenas elegível para contratos de empreiatada celebrados a partir de 2020-02-01)
]:[Certificações Energéticas]])</f>
        <v>0</v>
      </c>
    </row>
    <row r="50" spans="1:16">
      <c r="A50" s="328" t="str">
        <f>+'Anexo II'!A48</f>
        <v>F43</v>
      </c>
      <c r="B50" s="396"/>
      <c r="C50" s="396"/>
      <c r="D50" s="328"/>
      <c r="E50" s="328"/>
      <c r="F50" s="374"/>
      <c r="G50" s="374"/>
      <c r="H50" s="374"/>
      <c r="I50" s="374"/>
      <c r="J50" s="374"/>
      <c r="K50" s="374"/>
      <c r="L50" s="374"/>
      <c r="M50" s="374"/>
      <c r="N50" s="374"/>
      <c r="O50" s="374"/>
      <c r="P50" s="374">
        <f>SUM(Table183[[#This Row],[Empreitadas
(apenas elegível para contratos de empreiatada celebrados a partir de 2020-02-01)
]:[Certificações Energéticas]])</f>
        <v>0</v>
      </c>
    </row>
    <row r="51" spans="1:16">
      <c r="A51" s="328" t="str">
        <f>+'Anexo II'!A49</f>
        <v>F44</v>
      </c>
      <c r="B51" s="396"/>
      <c r="C51" s="396"/>
      <c r="D51" s="328"/>
      <c r="E51" s="328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>
        <f>SUM(Table183[[#This Row],[Empreitadas
(apenas elegível para contratos de empreiatada celebrados a partir de 2020-02-01)
]:[Certificações Energéticas]])</f>
        <v>0</v>
      </c>
    </row>
    <row r="52" spans="1:16">
      <c r="A52" s="328" t="str">
        <f>+'Anexo II'!A50</f>
        <v>F45</v>
      </c>
      <c r="B52" s="396"/>
      <c r="C52" s="396"/>
      <c r="D52" s="328"/>
      <c r="E52" s="328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>
        <f>SUM(Table183[[#This Row],[Empreitadas
(apenas elegível para contratos de empreiatada celebrados a partir de 2020-02-01)
]:[Certificações Energéticas]])</f>
        <v>0</v>
      </c>
    </row>
    <row r="53" spans="1:16">
      <c r="A53" s="328" t="str">
        <f>+'Anexo II'!A51</f>
        <v>F46</v>
      </c>
      <c r="B53" s="396"/>
      <c r="C53" s="396"/>
      <c r="D53" s="328"/>
      <c r="E53" s="328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>
        <f>SUM(Table183[[#This Row],[Empreitadas
(apenas elegível para contratos de empreiatada celebrados a partir de 2020-02-01)
]:[Certificações Energéticas]])</f>
        <v>0</v>
      </c>
    </row>
    <row r="54" spans="1:16">
      <c r="A54" s="328" t="str">
        <f>+'Anexo II'!A52</f>
        <v>F47</v>
      </c>
      <c r="B54" s="396"/>
      <c r="C54" s="396"/>
      <c r="D54" s="328"/>
      <c r="E54" s="328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4">
        <f>SUM(Table183[[#This Row],[Empreitadas
(apenas elegível para contratos de empreiatada celebrados a partir de 2020-02-01)
]:[Certificações Energéticas]])</f>
        <v>0</v>
      </c>
    </row>
    <row r="55" spans="1:16">
      <c r="A55" s="328" t="str">
        <f>+'Anexo II'!A53</f>
        <v>F48</v>
      </c>
      <c r="B55" s="396"/>
      <c r="C55" s="396"/>
      <c r="D55" s="328"/>
      <c r="E55" s="328"/>
      <c r="F55" s="374"/>
      <c r="G55" s="374"/>
      <c r="H55" s="374"/>
      <c r="I55" s="374"/>
      <c r="J55" s="374"/>
      <c r="K55" s="374"/>
      <c r="L55" s="374"/>
      <c r="M55" s="374"/>
      <c r="N55" s="374"/>
      <c r="O55" s="374"/>
      <c r="P55" s="374">
        <f>SUM(Table183[[#This Row],[Empreitadas
(apenas elegível para contratos de empreiatada celebrados a partir de 2020-02-01)
]:[Certificações Energéticas]])</f>
        <v>0</v>
      </c>
    </row>
    <row r="56" spans="1:16">
      <c r="A56" s="328" t="str">
        <f>+'Anexo II'!A54</f>
        <v>F49</v>
      </c>
      <c r="B56" s="396"/>
      <c r="C56" s="396"/>
      <c r="D56" s="328"/>
      <c r="E56" s="328"/>
      <c r="F56" s="374"/>
      <c r="G56" s="374"/>
      <c r="H56" s="374"/>
      <c r="I56" s="374"/>
      <c r="J56" s="374"/>
      <c r="K56" s="374"/>
      <c r="L56" s="374"/>
      <c r="M56" s="374"/>
      <c r="N56" s="374"/>
      <c r="O56" s="374"/>
      <c r="P56" s="374">
        <f>SUM(Table183[[#This Row],[Empreitadas
(apenas elegível para contratos de empreiatada celebrados a partir de 2020-02-01)
]:[Certificações Energéticas]])</f>
        <v>0</v>
      </c>
    </row>
    <row r="57" spans="1:16">
      <c r="A57" s="328" t="str">
        <f>+'Anexo II'!A55</f>
        <v>F50</v>
      </c>
      <c r="B57" s="396"/>
      <c r="C57" s="396"/>
      <c r="D57" s="328"/>
      <c r="E57" s="328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>
        <f>SUM(Table183[[#This Row],[Empreitadas
(apenas elegível para contratos de empreiatada celebrados a partir de 2020-02-01)
]:[Certificações Energéticas]])</f>
        <v>0</v>
      </c>
    </row>
    <row r="58" spans="1:16">
      <c r="A58" s="328" t="str">
        <f>+'Anexo II'!A56</f>
        <v>F51</v>
      </c>
      <c r="B58" s="396"/>
      <c r="C58" s="396"/>
      <c r="D58" s="328"/>
      <c r="E58" s="328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>
        <f>SUM(Table183[[#This Row],[Empreitadas
(apenas elegível para contratos de empreiatada celebrados a partir de 2020-02-01)
]:[Certificações Energéticas]])</f>
        <v>0</v>
      </c>
    </row>
    <row r="59" spans="1:16">
      <c r="A59" s="328" t="str">
        <f>+'Anexo II'!A57</f>
        <v>F52</v>
      </c>
      <c r="B59" s="396"/>
      <c r="C59" s="396"/>
      <c r="D59" s="328"/>
      <c r="E59" s="328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>
        <f>SUM(Table183[[#This Row],[Empreitadas
(apenas elegível para contratos de empreiatada celebrados a partir de 2020-02-01)
]:[Certificações Energéticas]])</f>
        <v>0</v>
      </c>
    </row>
    <row r="60" spans="1:16">
      <c r="A60" s="328" t="str">
        <f>+'Anexo II'!A58</f>
        <v>F53</v>
      </c>
      <c r="B60" s="396"/>
      <c r="C60" s="396"/>
      <c r="D60" s="328"/>
      <c r="E60" s="328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>
        <f>SUM(Table183[[#This Row],[Empreitadas
(apenas elegível para contratos de empreiatada celebrados a partir de 2020-02-01)
]:[Certificações Energéticas]])</f>
        <v>0</v>
      </c>
    </row>
    <row r="61" spans="1:16">
      <c r="A61" s="328" t="str">
        <f>+'Anexo II'!A59</f>
        <v>F54</v>
      </c>
      <c r="B61" s="396"/>
      <c r="C61" s="396"/>
      <c r="D61" s="328"/>
      <c r="E61" s="328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>
        <f>SUM(Table183[[#This Row],[Empreitadas
(apenas elegível para contratos de empreiatada celebrados a partir de 2020-02-01)
]:[Certificações Energéticas]])</f>
        <v>0</v>
      </c>
    </row>
    <row r="62" spans="1:16">
      <c r="A62" s="328" t="str">
        <f>+'Anexo II'!A60</f>
        <v>F55</v>
      </c>
      <c r="B62" s="396"/>
      <c r="C62" s="396"/>
      <c r="D62" s="328"/>
      <c r="E62" s="328"/>
      <c r="F62" s="374"/>
      <c r="G62" s="374"/>
      <c r="H62" s="374"/>
      <c r="I62" s="374"/>
      <c r="J62" s="374"/>
      <c r="K62" s="374"/>
      <c r="L62" s="374"/>
      <c r="M62" s="374"/>
      <c r="N62" s="374"/>
      <c r="O62" s="374"/>
      <c r="P62" s="374">
        <f>SUM(Table183[[#This Row],[Empreitadas
(apenas elegível para contratos de empreiatada celebrados a partir de 2020-02-01)
]:[Certificações Energéticas]])</f>
        <v>0</v>
      </c>
    </row>
    <row r="63" spans="1:16">
      <c r="A63" s="328" t="str">
        <f>+'Anexo II'!A61</f>
        <v>F56</v>
      </c>
      <c r="B63" s="396"/>
      <c r="C63" s="396"/>
      <c r="D63" s="328"/>
      <c r="E63" s="328"/>
      <c r="F63" s="374"/>
      <c r="G63" s="374"/>
      <c r="H63" s="374"/>
      <c r="I63" s="374"/>
      <c r="J63" s="374"/>
      <c r="K63" s="374"/>
      <c r="L63" s="374"/>
      <c r="M63" s="374"/>
      <c r="N63" s="374"/>
      <c r="O63" s="374"/>
      <c r="P63" s="374">
        <f>SUM(Table183[[#This Row],[Empreitadas
(apenas elegível para contratos de empreiatada celebrados a partir de 2020-02-01)
]:[Certificações Energéticas]])</f>
        <v>0</v>
      </c>
    </row>
    <row r="64" spans="1:16">
      <c r="A64" s="328" t="str">
        <f>+'Anexo II'!A62</f>
        <v>F57</v>
      </c>
      <c r="B64" s="396"/>
      <c r="C64" s="396"/>
      <c r="D64" s="328"/>
      <c r="E64" s="328"/>
      <c r="F64" s="374"/>
      <c r="G64" s="374"/>
      <c r="H64" s="374"/>
      <c r="I64" s="374"/>
      <c r="J64" s="374"/>
      <c r="K64" s="374"/>
      <c r="L64" s="374"/>
      <c r="M64" s="374"/>
      <c r="N64" s="374"/>
      <c r="O64" s="374"/>
      <c r="P64" s="374">
        <f>SUM(Table183[[#This Row],[Empreitadas
(apenas elegível para contratos de empreiatada celebrados a partir de 2020-02-01)
]:[Certificações Energéticas]])</f>
        <v>0</v>
      </c>
    </row>
    <row r="65" spans="1:16">
      <c r="A65" s="328" t="str">
        <f>+'Anexo II'!A63</f>
        <v>F58</v>
      </c>
      <c r="B65" s="396"/>
      <c r="C65" s="396"/>
      <c r="D65" s="328"/>
      <c r="E65" s="328"/>
      <c r="F65" s="374"/>
      <c r="G65" s="374"/>
      <c r="H65" s="374"/>
      <c r="I65" s="374"/>
      <c r="J65" s="374"/>
      <c r="K65" s="374"/>
      <c r="L65" s="374"/>
      <c r="M65" s="374"/>
      <c r="N65" s="374"/>
      <c r="O65" s="374"/>
      <c r="P65" s="374">
        <f>SUM(Table183[[#This Row],[Empreitadas
(apenas elegível para contratos de empreiatada celebrados a partir de 2020-02-01)
]:[Certificações Energéticas]])</f>
        <v>0</v>
      </c>
    </row>
    <row r="66" spans="1:16">
      <c r="A66" s="328" t="str">
        <f>+'Anexo II'!A64</f>
        <v>F59</v>
      </c>
      <c r="B66" s="396"/>
      <c r="C66" s="396"/>
      <c r="D66" s="328"/>
      <c r="E66" s="328"/>
      <c r="F66" s="374"/>
      <c r="G66" s="374"/>
      <c r="H66" s="374"/>
      <c r="I66" s="374"/>
      <c r="J66" s="374"/>
      <c r="K66" s="374"/>
      <c r="L66" s="374"/>
      <c r="M66" s="374"/>
      <c r="N66" s="374"/>
      <c r="O66" s="374"/>
      <c r="P66" s="374">
        <f>SUM(Table183[[#This Row],[Empreitadas
(apenas elegível para contratos de empreiatada celebrados a partir de 2020-02-01)
]:[Certificações Energéticas]])</f>
        <v>0</v>
      </c>
    </row>
    <row r="67" spans="1:16">
      <c r="A67" s="328" t="str">
        <f>+'Anexo II'!A65</f>
        <v>F60</v>
      </c>
      <c r="B67" s="396"/>
      <c r="C67" s="396"/>
      <c r="D67" s="328"/>
      <c r="E67" s="328"/>
      <c r="F67" s="374"/>
      <c r="G67" s="374"/>
      <c r="H67" s="374"/>
      <c r="I67" s="374"/>
      <c r="J67" s="374"/>
      <c r="K67" s="374"/>
      <c r="L67" s="374"/>
      <c r="M67" s="374"/>
      <c r="N67" s="374"/>
      <c r="O67" s="374"/>
      <c r="P67" s="374">
        <f>SUM(Table183[[#This Row],[Empreitadas
(apenas elegível para contratos de empreiatada celebrados a partir de 2020-02-01)
]:[Certificações Energéticas]])</f>
        <v>0</v>
      </c>
    </row>
    <row r="68" spans="1:16">
      <c r="A68" s="328" t="str">
        <f>+'Anexo II'!A66</f>
        <v>F61</v>
      </c>
      <c r="B68" s="396"/>
      <c r="C68" s="396"/>
      <c r="D68" s="328"/>
      <c r="E68" s="328"/>
      <c r="F68" s="374"/>
      <c r="G68" s="374"/>
      <c r="H68" s="374"/>
      <c r="I68" s="374"/>
      <c r="J68" s="374"/>
      <c r="K68" s="374"/>
      <c r="L68" s="374"/>
      <c r="M68" s="374"/>
      <c r="N68" s="374"/>
      <c r="O68" s="374"/>
      <c r="P68" s="374">
        <f>SUM(Table183[[#This Row],[Empreitadas
(apenas elegível para contratos de empreiatada celebrados a partir de 2020-02-01)
]:[Certificações Energéticas]])</f>
        <v>0</v>
      </c>
    </row>
    <row r="69" spans="1:16">
      <c r="A69" s="328" t="str">
        <f>+'Anexo II'!A67</f>
        <v>F62</v>
      </c>
      <c r="B69" s="396"/>
      <c r="C69" s="396"/>
      <c r="D69" s="328"/>
      <c r="E69" s="328"/>
      <c r="F69" s="374"/>
      <c r="G69" s="374"/>
      <c r="H69" s="374"/>
      <c r="I69" s="374"/>
      <c r="J69" s="374"/>
      <c r="K69" s="374"/>
      <c r="L69" s="374"/>
      <c r="M69" s="374"/>
      <c r="N69" s="374"/>
      <c r="O69" s="374"/>
      <c r="P69" s="374">
        <f>SUM(Table183[[#This Row],[Empreitadas
(apenas elegível para contratos de empreiatada celebrados a partir de 2020-02-01)
]:[Certificações Energéticas]])</f>
        <v>0</v>
      </c>
    </row>
    <row r="70" spans="1:16">
      <c r="A70" s="328" t="str">
        <f>+'Anexo II'!A68</f>
        <v>F63</v>
      </c>
      <c r="B70" s="396"/>
      <c r="C70" s="396"/>
      <c r="D70" s="328"/>
      <c r="E70" s="328"/>
      <c r="F70" s="374"/>
      <c r="G70" s="374"/>
      <c r="H70" s="374"/>
      <c r="I70" s="374"/>
      <c r="J70" s="374"/>
      <c r="K70" s="374"/>
      <c r="L70" s="374"/>
      <c r="M70" s="374"/>
      <c r="N70" s="374"/>
      <c r="O70" s="374"/>
      <c r="P70" s="374">
        <f>SUM(Table183[[#This Row],[Empreitadas
(apenas elegível para contratos de empreiatada celebrados a partir de 2020-02-01)
]:[Certificações Energéticas]])</f>
        <v>0</v>
      </c>
    </row>
    <row r="71" spans="1:16">
      <c r="A71" s="328" t="str">
        <f>+'Anexo II'!A69</f>
        <v>F64</v>
      </c>
      <c r="B71" s="396"/>
      <c r="C71" s="396"/>
      <c r="D71" s="328"/>
      <c r="E71" s="328"/>
      <c r="F71" s="374"/>
      <c r="G71" s="374"/>
      <c r="H71" s="374"/>
      <c r="I71" s="374"/>
      <c r="J71" s="374"/>
      <c r="K71" s="374"/>
      <c r="L71" s="374"/>
      <c r="M71" s="374"/>
      <c r="N71" s="374"/>
      <c r="O71" s="374"/>
      <c r="P71" s="374">
        <f>SUM(Table183[[#This Row],[Empreitadas
(apenas elegível para contratos de empreiatada celebrados a partir de 2020-02-01)
]:[Certificações Energéticas]])</f>
        <v>0</v>
      </c>
    </row>
    <row r="72" spans="1:16">
      <c r="A72" s="328" t="str">
        <f>+'Anexo II'!A70</f>
        <v>F65</v>
      </c>
      <c r="B72" s="396"/>
      <c r="C72" s="396"/>
      <c r="D72" s="328"/>
      <c r="E72" s="328"/>
      <c r="F72" s="374"/>
      <c r="G72" s="374"/>
      <c r="H72" s="374"/>
      <c r="I72" s="374"/>
      <c r="J72" s="374"/>
      <c r="K72" s="374"/>
      <c r="L72" s="374"/>
      <c r="M72" s="374"/>
      <c r="N72" s="374"/>
      <c r="O72" s="374"/>
      <c r="P72" s="374">
        <f>SUM(Table183[[#This Row],[Empreitadas
(apenas elegível para contratos de empreiatada celebrados a partir de 2020-02-01)
]:[Certificações Energéticas]])</f>
        <v>0</v>
      </c>
    </row>
    <row r="73" spans="1:16">
      <c r="A73" s="328" t="str">
        <f>+'Anexo II'!A71</f>
        <v>F66</v>
      </c>
      <c r="B73" s="396"/>
      <c r="C73" s="396"/>
      <c r="D73" s="328"/>
      <c r="E73" s="328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>
        <f>SUM(Table183[[#This Row],[Empreitadas
(apenas elegível para contratos de empreiatada celebrados a partir de 2020-02-01)
]:[Certificações Energéticas]])</f>
        <v>0</v>
      </c>
    </row>
    <row r="74" spans="1:16">
      <c r="A74" s="328" t="str">
        <f>+'Anexo II'!A72</f>
        <v>F67</v>
      </c>
      <c r="B74" s="396"/>
      <c r="C74" s="396"/>
      <c r="D74" s="328"/>
      <c r="E74" s="328"/>
      <c r="F74" s="374"/>
      <c r="G74" s="374"/>
      <c r="H74" s="374"/>
      <c r="I74" s="374"/>
      <c r="J74" s="374"/>
      <c r="K74" s="374"/>
      <c r="L74" s="374"/>
      <c r="M74" s="374"/>
      <c r="N74" s="374"/>
      <c r="O74" s="374"/>
      <c r="P74" s="374">
        <f>SUM(Table183[[#This Row],[Empreitadas
(apenas elegível para contratos de empreiatada celebrados a partir de 2020-02-01)
]:[Certificações Energéticas]])</f>
        <v>0</v>
      </c>
    </row>
    <row r="75" spans="1:16">
      <c r="A75" s="328" t="str">
        <f>+'Anexo II'!A73</f>
        <v>F68</v>
      </c>
      <c r="B75" s="396"/>
      <c r="C75" s="396"/>
      <c r="D75" s="328"/>
      <c r="E75" s="328"/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74">
        <f>SUM(Table183[[#This Row],[Empreitadas
(apenas elegível para contratos de empreiatada celebrados a partir de 2020-02-01)
]:[Certificações Energéticas]])</f>
        <v>0</v>
      </c>
    </row>
    <row r="76" spans="1:16">
      <c r="A76" s="328" t="str">
        <f>+'Anexo II'!A74</f>
        <v>F69</v>
      </c>
      <c r="B76" s="396"/>
      <c r="C76" s="396"/>
      <c r="D76" s="328"/>
      <c r="E76" s="328"/>
      <c r="F76" s="374"/>
      <c r="G76" s="374"/>
      <c r="H76" s="374"/>
      <c r="I76" s="374"/>
      <c r="J76" s="374"/>
      <c r="K76" s="374"/>
      <c r="L76" s="374"/>
      <c r="M76" s="374"/>
      <c r="N76" s="374"/>
      <c r="O76" s="374"/>
      <c r="P76" s="374">
        <f>SUM(Table183[[#This Row],[Empreitadas
(apenas elegível para contratos de empreiatada celebrados a partir de 2020-02-01)
]:[Certificações Energéticas]])</f>
        <v>0</v>
      </c>
    </row>
    <row r="77" spans="1:16">
      <c r="A77" s="328" t="str">
        <f>+'Anexo II'!A75</f>
        <v>F70</v>
      </c>
      <c r="B77" s="396"/>
      <c r="C77" s="396"/>
      <c r="D77" s="328"/>
      <c r="E77" s="328"/>
      <c r="F77" s="374"/>
      <c r="G77" s="374"/>
      <c r="H77" s="374"/>
      <c r="I77" s="374"/>
      <c r="J77" s="374"/>
      <c r="K77" s="374"/>
      <c r="L77" s="374"/>
      <c r="M77" s="374"/>
      <c r="N77" s="374"/>
      <c r="O77" s="374"/>
      <c r="P77" s="374">
        <f>SUM(Table183[[#This Row],[Empreitadas
(apenas elegível para contratos de empreiatada celebrados a partir de 2020-02-01)
]:[Certificações Energéticas]])</f>
        <v>0</v>
      </c>
    </row>
    <row r="78" spans="1:16">
      <c r="A78" s="328" t="str">
        <f>+'Anexo II'!A76</f>
        <v>F71</v>
      </c>
      <c r="B78" s="396"/>
      <c r="C78" s="396"/>
      <c r="D78" s="328"/>
      <c r="E78" s="328"/>
      <c r="F78" s="374"/>
      <c r="G78" s="374"/>
      <c r="H78" s="374"/>
      <c r="I78" s="374"/>
      <c r="J78" s="374"/>
      <c r="K78" s="374"/>
      <c r="L78" s="374"/>
      <c r="M78" s="374"/>
      <c r="N78" s="374"/>
      <c r="O78" s="374"/>
      <c r="P78" s="374">
        <f>SUM(Table183[[#This Row],[Empreitadas
(apenas elegível para contratos de empreiatada celebrados a partir de 2020-02-01)
]:[Certificações Energéticas]])</f>
        <v>0</v>
      </c>
    </row>
    <row r="79" spans="1:16">
      <c r="A79" s="328" t="str">
        <f>+'Anexo II'!A77</f>
        <v>F72</v>
      </c>
      <c r="B79" s="396"/>
      <c r="C79" s="396"/>
      <c r="D79" s="328"/>
      <c r="E79" s="328"/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>
        <f>SUM(Table183[[#This Row],[Empreitadas
(apenas elegível para contratos de empreiatada celebrados a partir de 2020-02-01)
]:[Certificações Energéticas]])</f>
        <v>0</v>
      </c>
    </row>
    <row r="80" spans="1:16">
      <c r="A80" s="328" t="str">
        <f>+'Anexo II'!A78</f>
        <v>F73</v>
      </c>
      <c r="B80" s="396"/>
      <c r="C80" s="396"/>
      <c r="D80" s="328"/>
      <c r="E80" s="328"/>
      <c r="F80" s="374"/>
      <c r="G80" s="374"/>
      <c r="H80" s="374"/>
      <c r="I80" s="374"/>
      <c r="J80" s="374"/>
      <c r="K80" s="374"/>
      <c r="L80" s="374"/>
      <c r="M80" s="374"/>
      <c r="N80" s="374"/>
      <c r="O80" s="374"/>
      <c r="P80" s="374">
        <f>SUM(Table183[[#This Row],[Empreitadas
(apenas elegível para contratos de empreiatada celebrados a partir de 2020-02-01)
]:[Certificações Energéticas]])</f>
        <v>0</v>
      </c>
    </row>
    <row r="81" spans="1:16">
      <c r="A81" s="328" t="str">
        <f>+'Anexo II'!A79</f>
        <v>F74</v>
      </c>
      <c r="B81" s="396"/>
      <c r="C81" s="396"/>
      <c r="D81" s="328"/>
      <c r="E81" s="328"/>
      <c r="F81" s="374"/>
      <c r="G81" s="374"/>
      <c r="H81" s="374"/>
      <c r="I81" s="374"/>
      <c r="J81" s="374"/>
      <c r="K81" s="374"/>
      <c r="L81" s="374"/>
      <c r="M81" s="374"/>
      <c r="N81" s="374"/>
      <c r="O81" s="374"/>
      <c r="P81" s="374">
        <f>SUM(Table183[[#This Row],[Empreitadas
(apenas elegível para contratos de empreiatada celebrados a partir de 2020-02-01)
]:[Certificações Energéticas]])</f>
        <v>0</v>
      </c>
    </row>
    <row r="82" spans="1:16">
      <c r="A82" s="328" t="str">
        <f>+'Anexo II'!A80</f>
        <v>F75</v>
      </c>
      <c r="B82" s="396"/>
      <c r="C82" s="396"/>
      <c r="D82" s="328"/>
      <c r="E82" s="328"/>
      <c r="F82" s="374"/>
      <c r="G82" s="374"/>
      <c r="H82" s="374"/>
      <c r="I82" s="374"/>
      <c r="J82" s="374"/>
      <c r="K82" s="374"/>
      <c r="L82" s="374"/>
      <c r="M82" s="374"/>
      <c r="N82" s="374"/>
      <c r="O82" s="374"/>
      <c r="P82" s="374">
        <f>SUM(Table183[[#This Row],[Empreitadas
(apenas elegível para contratos de empreiatada celebrados a partir de 2020-02-01)
]:[Certificações Energéticas]])</f>
        <v>0</v>
      </c>
    </row>
    <row r="83" spans="1:16">
      <c r="A83" s="328" t="str">
        <f>+'Anexo II'!A81</f>
        <v>F76</v>
      </c>
      <c r="B83" s="396"/>
      <c r="C83" s="396"/>
      <c r="D83" s="328"/>
      <c r="E83" s="328"/>
      <c r="F83" s="374"/>
      <c r="G83" s="374"/>
      <c r="H83" s="374"/>
      <c r="I83" s="374"/>
      <c r="J83" s="374"/>
      <c r="K83" s="374"/>
      <c r="L83" s="374"/>
      <c r="M83" s="374"/>
      <c r="N83" s="374"/>
      <c r="O83" s="374"/>
      <c r="P83" s="374">
        <f>SUM(Table183[[#This Row],[Empreitadas
(apenas elegível para contratos de empreiatada celebrados a partir de 2020-02-01)
]:[Certificações Energéticas]])</f>
        <v>0</v>
      </c>
    </row>
    <row r="84" spans="1:16">
      <c r="A84" s="328" t="str">
        <f>+'Anexo II'!A82</f>
        <v>F77</v>
      </c>
      <c r="B84" s="396"/>
      <c r="C84" s="396"/>
      <c r="D84" s="328"/>
      <c r="E84" s="328"/>
      <c r="F84" s="374"/>
      <c r="G84" s="374"/>
      <c r="H84" s="374"/>
      <c r="I84" s="374"/>
      <c r="J84" s="374"/>
      <c r="K84" s="374"/>
      <c r="L84" s="374"/>
      <c r="M84" s="374"/>
      <c r="N84" s="374"/>
      <c r="O84" s="374"/>
      <c r="P84" s="374">
        <f>SUM(Table183[[#This Row],[Empreitadas
(apenas elegível para contratos de empreiatada celebrados a partir de 2020-02-01)
]:[Certificações Energéticas]])</f>
        <v>0</v>
      </c>
    </row>
    <row r="85" spans="1:16">
      <c r="A85" s="328" t="str">
        <f>+'Anexo II'!A83</f>
        <v>F78</v>
      </c>
      <c r="B85" s="396"/>
      <c r="C85" s="396"/>
      <c r="D85" s="328"/>
      <c r="E85" s="328"/>
      <c r="F85" s="374"/>
      <c r="G85" s="374"/>
      <c r="H85" s="374"/>
      <c r="I85" s="374"/>
      <c r="J85" s="374"/>
      <c r="K85" s="374"/>
      <c r="L85" s="374"/>
      <c r="M85" s="374"/>
      <c r="N85" s="374"/>
      <c r="O85" s="374"/>
      <c r="P85" s="374">
        <f>SUM(Table183[[#This Row],[Empreitadas
(apenas elegível para contratos de empreiatada celebrados a partir de 2020-02-01)
]:[Certificações Energéticas]])</f>
        <v>0</v>
      </c>
    </row>
    <row r="86" spans="1:16">
      <c r="A86" s="328" t="str">
        <f>+'Anexo II'!A84</f>
        <v>F79</v>
      </c>
      <c r="B86" s="396"/>
      <c r="C86" s="396"/>
      <c r="D86" s="328"/>
      <c r="E86" s="328"/>
      <c r="F86" s="374"/>
      <c r="G86" s="374"/>
      <c r="H86" s="374"/>
      <c r="I86" s="374"/>
      <c r="J86" s="374"/>
      <c r="K86" s="374"/>
      <c r="L86" s="374"/>
      <c r="M86" s="374"/>
      <c r="N86" s="374"/>
      <c r="O86" s="374"/>
      <c r="P86" s="374">
        <f>SUM(Table183[[#This Row],[Empreitadas
(apenas elegível para contratos de empreiatada celebrados a partir de 2020-02-01)
]:[Certificações Energéticas]])</f>
        <v>0</v>
      </c>
    </row>
    <row r="87" spans="1:16">
      <c r="A87" s="328" t="str">
        <f>+'Anexo II'!A85</f>
        <v>F80</v>
      </c>
      <c r="B87" s="396"/>
      <c r="C87" s="396"/>
      <c r="D87" s="328"/>
      <c r="E87" s="328"/>
      <c r="F87" s="374"/>
      <c r="G87" s="374"/>
      <c r="H87" s="374"/>
      <c r="I87" s="374"/>
      <c r="J87" s="374"/>
      <c r="K87" s="374"/>
      <c r="L87" s="374"/>
      <c r="M87" s="374"/>
      <c r="N87" s="374"/>
      <c r="O87" s="374"/>
      <c r="P87" s="374">
        <f>SUM(Table183[[#This Row],[Empreitadas
(apenas elegível para contratos de empreiatada celebrados a partir de 2020-02-01)
]:[Certificações Energéticas]])</f>
        <v>0</v>
      </c>
    </row>
    <row r="88" spans="1:16">
      <c r="A88" s="328" t="str">
        <f>+'Anexo II'!A86</f>
        <v>F81</v>
      </c>
      <c r="B88" s="396"/>
      <c r="C88" s="396"/>
      <c r="D88" s="328"/>
      <c r="E88" s="328"/>
      <c r="F88" s="374"/>
      <c r="G88" s="374"/>
      <c r="H88" s="374"/>
      <c r="I88" s="374"/>
      <c r="J88" s="374"/>
      <c r="K88" s="374"/>
      <c r="L88" s="374"/>
      <c r="M88" s="374"/>
      <c r="N88" s="374"/>
      <c r="O88" s="374"/>
      <c r="P88" s="374">
        <f>SUM(Table183[[#This Row],[Empreitadas
(apenas elegível para contratos de empreiatada celebrados a partir de 2020-02-01)
]:[Certificações Energéticas]])</f>
        <v>0</v>
      </c>
    </row>
    <row r="89" spans="1:16">
      <c r="A89" s="328" t="str">
        <f>+'Anexo II'!A87</f>
        <v>F82</v>
      </c>
      <c r="B89" s="396"/>
      <c r="C89" s="396"/>
      <c r="D89" s="328"/>
      <c r="E89" s="328"/>
      <c r="F89" s="374"/>
      <c r="G89" s="374"/>
      <c r="H89" s="374"/>
      <c r="I89" s="374"/>
      <c r="J89" s="374"/>
      <c r="K89" s="374"/>
      <c r="L89" s="374"/>
      <c r="M89" s="374"/>
      <c r="N89" s="374"/>
      <c r="O89" s="374"/>
      <c r="P89" s="374">
        <f>SUM(Table183[[#This Row],[Empreitadas
(apenas elegível para contratos de empreiatada celebrados a partir de 2020-02-01)
]:[Certificações Energéticas]])</f>
        <v>0</v>
      </c>
    </row>
    <row r="90" spans="1:16">
      <c r="A90" s="328" t="str">
        <f>+'Anexo II'!A88</f>
        <v>F83</v>
      </c>
      <c r="B90" s="396"/>
      <c r="C90" s="396"/>
      <c r="D90" s="328"/>
      <c r="E90" s="328"/>
      <c r="F90" s="374"/>
      <c r="G90" s="374"/>
      <c r="H90" s="374"/>
      <c r="I90" s="374"/>
      <c r="J90" s="374"/>
      <c r="K90" s="374"/>
      <c r="L90" s="374"/>
      <c r="M90" s="374"/>
      <c r="N90" s="374"/>
      <c r="O90" s="374"/>
      <c r="P90" s="374">
        <f>SUM(Table183[[#This Row],[Empreitadas
(apenas elegível para contratos de empreiatada celebrados a partir de 2020-02-01)
]:[Certificações Energéticas]])</f>
        <v>0</v>
      </c>
    </row>
    <row r="91" spans="1:16">
      <c r="A91" s="328" t="str">
        <f>+'Anexo II'!A89</f>
        <v>F84</v>
      </c>
      <c r="B91" s="396"/>
      <c r="C91" s="396"/>
      <c r="D91" s="328"/>
      <c r="E91" s="328"/>
      <c r="F91" s="374"/>
      <c r="G91" s="374"/>
      <c r="H91" s="374"/>
      <c r="I91" s="374"/>
      <c r="J91" s="374"/>
      <c r="K91" s="374"/>
      <c r="L91" s="374"/>
      <c r="M91" s="374"/>
      <c r="N91" s="374"/>
      <c r="O91" s="374"/>
      <c r="P91" s="374">
        <f>SUM(Table183[[#This Row],[Empreitadas
(apenas elegível para contratos de empreiatada celebrados a partir de 2020-02-01)
]:[Certificações Energéticas]])</f>
        <v>0</v>
      </c>
    </row>
    <row r="92" spans="1:16">
      <c r="A92" s="328" t="str">
        <f>+'Anexo II'!A90</f>
        <v>F85</v>
      </c>
      <c r="B92" s="396"/>
      <c r="C92" s="396"/>
      <c r="D92" s="328"/>
      <c r="E92" s="328"/>
      <c r="F92" s="374"/>
      <c r="G92" s="374"/>
      <c r="H92" s="374"/>
      <c r="I92" s="374"/>
      <c r="J92" s="374"/>
      <c r="K92" s="374"/>
      <c r="L92" s="374"/>
      <c r="M92" s="374"/>
      <c r="N92" s="374"/>
      <c r="O92" s="374"/>
      <c r="P92" s="374">
        <f>SUM(Table183[[#This Row],[Empreitadas
(apenas elegível para contratos de empreiatada celebrados a partir de 2020-02-01)
]:[Certificações Energéticas]])</f>
        <v>0</v>
      </c>
    </row>
    <row r="93" spans="1:16">
      <c r="A93" s="328" t="str">
        <f>+'Anexo II'!A91</f>
        <v>F86</v>
      </c>
      <c r="B93" s="396"/>
      <c r="C93" s="396"/>
      <c r="D93" s="328"/>
      <c r="E93" s="328"/>
      <c r="F93" s="374"/>
      <c r="G93" s="374"/>
      <c r="H93" s="374"/>
      <c r="I93" s="374"/>
      <c r="J93" s="374"/>
      <c r="K93" s="374"/>
      <c r="L93" s="374"/>
      <c r="M93" s="374"/>
      <c r="N93" s="374"/>
      <c r="O93" s="374"/>
      <c r="P93" s="374">
        <f>SUM(Table183[[#This Row],[Empreitadas
(apenas elegível para contratos de empreiatada celebrados a partir de 2020-02-01)
]:[Certificações Energéticas]])</f>
        <v>0</v>
      </c>
    </row>
    <row r="94" spans="1:16">
      <c r="A94" s="328" t="str">
        <f>+'Anexo II'!A92</f>
        <v>F87</v>
      </c>
      <c r="B94" s="396"/>
      <c r="C94" s="396"/>
      <c r="D94" s="328"/>
      <c r="E94" s="328"/>
      <c r="F94" s="374"/>
      <c r="G94" s="374"/>
      <c r="H94" s="374"/>
      <c r="I94" s="374"/>
      <c r="J94" s="374"/>
      <c r="K94" s="374"/>
      <c r="L94" s="374"/>
      <c r="M94" s="374"/>
      <c r="N94" s="374"/>
      <c r="O94" s="374"/>
      <c r="P94" s="374">
        <f>SUM(Table183[[#This Row],[Empreitadas
(apenas elegível para contratos de empreiatada celebrados a partir de 2020-02-01)
]:[Certificações Energéticas]])</f>
        <v>0</v>
      </c>
    </row>
    <row r="95" spans="1:16">
      <c r="A95" s="328" t="str">
        <f>+'Anexo II'!A93</f>
        <v>F88</v>
      </c>
      <c r="B95" s="396"/>
      <c r="C95" s="396"/>
      <c r="D95" s="328"/>
      <c r="E95" s="328"/>
      <c r="F95" s="374"/>
      <c r="G95" s="374"/>
      <c r="H95" s="374"/>
      <c r="I95" s="374"/>
      <c r="J95" s="374"/>
      <c r="K95" s="374"/>
      <c r="L95" s="374"/>
      <c r="M95" s="374"/>
      <c r="N95" s="374"/>
      <c r="O95" s="374"/>
      <c r="P95" s="374">
        <f>SUM(Table183[[#This Row],[Empreitadas
(apenas elegível para contratos de empreiatada celebrados a partir de 2020-02-01)
]:[Certificações Energéticas]])</f>
        <v>0</v>
      </c>
    </row>
    <row r="96" spans="1:16">
      <c r="A96" s="328" t="str">
        <f>+'Anexo II'!A94</f>
        <v>F89</v>
      </c>
      <c r="B96" s="396"/>
      <c r="C96" s="396"/>
      <c r="D96" s="328"/>
      <c r="E96" s="328"/>
      <c r="F96" s="374"/>
      <c r="G96" s="374"/>
      <c r="H96" s="374"/>
      <c r="I96" s="374"/>
      <c r="J96" s="374"/>
      <c r="K96" s="374"/>
      <c r="L96" s="374"/>
      <c r="M96" s="374"/>
      <c r="N96" s="374"/>
      <c r="O96" s="374"/>
      <c r="P96" s="374">
        <f>SUM(Table183[[#This Row],[Empreitadas
(apenas elegível para contratos de empreiatada celebrados a partir de 2020-02-01)
]:[Certificações Energéticas]])</f>
        <v>0</v>
      </c>
    </row>
    <row r="97" spans="1:16">
      <c r="A97" s="328" t="str">
        <f>+'Anexo II'!A95</f>
        <v>F90</v>
      </c>
      <c r="B97" s="396"/>
      <c r="C97" s="396"/>
      <c r="D97" s="328"/>
      <c r="E97" s="328"/>
      <c r="F97" s="374"/>
      <c r="G97" s="374"/>
      <c r="H97" s="374"/>
      <c r="I97" s="374"/>
      <c r="J97" s="374"/>
      <c r="K97" s="374"/>
      <c r="L97" s="374"/>
      <c r="M97" s="374"/>
      <c r="N97" s="374"/>
      <c r="O97" s="374"/>
      <c r="P97" s="374">
        <f>SUM(Table183[[#This Row],[Empreitadas
(apenas elegível para contratos de empreiatada celebrados a partir de 2020-02-01)
]:[Certificações Energéticas]])</f>
        <v>0</v>
      </c>
    </row>
    <row r="98" spans="1:16">
      <c r="A98" s="328" t="str">
        <f>+'Anexo II'!A96</f>
        <v>F91</v>
      </c>
      <c r="B98" s="396"/>
      <c r="C98" s="396"/>
      <c r="D98" s="328"/>
      <c r="E98" s="328"/>
      <c r="F98" s="374"/>
      <c r="G98" s="374"/>
      <c r="H98" s="374"/>
      <c r="I98" s="374"/>
      <c r="J98" s="374"/>
      <c r="K98" s="374"/>
      <c r="L98" s="374"/>
      <c r="M98" s="374"/>
      <c r="N98" s="374"/>
      <c r="O98" s="374"/>
      <c r="P98" s="374">
        <f>SUM(Table183[[#This Row],[Empreitadas
(apenas elegível para contratos de empreiatada celebrados a partir de 2020-02-01)
]:[Certificações Energéticas]])</f>
        <v>0</v>
      </c>
    </row>
    <row r="99" spans="1:16">
      <c r="A99" s="328" t="str">
        <f>+'Anexo II'!A97</f>
        <v>F92</v>
      </c>
      <c r="B99" s="396"/>
      <c r="C99" s="396"/>
      <c r="D99" s="328"/>
      <c r="E99" s="328"/>
      <c r="F99" s="374"/>
      <c r="G99" s="374"/>
      <c r="H99" s="374"/>
      <c r="I99" s="374"/>
      <c r="J99" s="374"/>
      <c r="K99" s="374"/>
      <c r="L99" s="374"/>
      <c r="M99" s="374"/>
      <c r="N99" s="374"/>
      <c r="O99" s="374"/>
      <c r="P99" s="374">
        <f>SUM(Table183[[#This Row],[Empreitadas
(apenas elegível para contratos de empreiatada celebrados a partir de 2020-02-01)
]:[Certificações Energéticas]])</f>
        <v>0</v>
      </c>
    </row>
    <row r="100" spans="1:16">
      <c r="A100" s="328" t="str">
        <f>+'Anexo II'!A98</f>
        <v>F93</v>
      </c>
      <c r="B100" s="396"/>
      <c r="C100" s="396"/>
      <c r="D100" s="328"/>
      <c r="E100" s="328"/>
      <c r="F100" s="374"/>
      <c r="G100" s="374"/>
      <c r="H100" s="374"/>
      <c r="I100" s="374"/>
      <c r="J100" s="374"/>
      <c r="K100" s="374"/>
      <c r="L100" s="374"/>
      <c r="M100" s="374"/>
      <c r="N100" s="374"/>
      <c r="O100" s="374"/>
      <c r="P100" s="374">
        <f>SUM(Table183[[#This Row],[Empreitadas
(apenas elegível para contratos de empreiatada celebrados a partir de 2020-02-01)
]:[Certificações Energéticas]])</f>
        <v>0</v>
      </c>
    </row>
    <row r="101" spans="1:16">
      <c r="A101" s="328" t="str">
        <f>+'Anexo II'!A99</f>
        <v>F94</v>
      </c>
      <c r="B101" s="396"/>
      <c r="C101" s="396"/>
      <c r="D101" s="328"/>
      <c r="E101" s="328"/>
      <c r="F101" s="374"/>
      <c r="G101" s="374"/>
      <c r="H101" s="374"/>
      <c r="I101" s="374"/>
      <c r="J101" s="374"/>
      <c r="K101" s="374"/>
      <c r="L101" s="374"/>
      <c r="M101" s="374"/>
      <c r="N101" s="374"/>
      <c r="O101" s="374"/>
      <c r="P101" s="374">
        <f>SUM(Table183[[#This Row],[Empreitadas
(apenas elegível para contratos de empreiatada celebrados a partir de 2020-02-01)
]:[Certificações Energéticas]])</f>
        <v>0</v>
      </c>
    </row>
    <row r="102" spans="1:16">
      <c r="A102" s="328" t="str">
        <f>+'Anexo II'!A100</f>
        <v>F95</v>
      </c>
      <c r="B102" s="396"/>
      <c r="C102" s="396"/>
      <c r="D102" s="328"/>
      <c r="E102" s="328"/>
      <c r="F102" s="374"/>
      <c r="G102" s="374"/>
      <c r="H102" s="374"/>
      <c r="I102" s="374"/>
      <c r="J102" s="374"/>
      <c r="K102" s="374"/>
      <c r="L102" s="374"/>
      <c r="M102" s="374"/>
      <c r="N102" s="374"/>
      <c r="O102" s="374"/>
      <c r="P102" s="374">
        <f>SUM(Table183[[#This Row],[Empreitadas
(apenas elegível para contratos de empreiatada celebrados a partir de 2020-02-01)
]:[Certificações Energéticas]])</f>
        <v>0</v>
      </c>
    </row>
    <row r="103" spans="1:16">
      <c r="A103" s="328" t="str">
        <f>+'Anexo II'!A101</f>
        <v>F96</v>
      </c>
      <c r="B103" s="396"/>
      <c r="C103" s="396"/>
      <c r="D103" s="328"/>
      <c r="E103" s="328"/>
      <c r="F103" s="374"/>
      <c r="G103" s="374"/>
      <c r="H103" s="374"/>
      <c r="I103" s="374"/>
      <c r="J103" s="374"/>
      <c r="K103" s="374"/>
      <c r="L103" s="374"/>
      <c r="M103" s="374"/>
      <c r="N103" s="374"/>
      <c r="O103" s="374"/>
      <c r="P103" s="374">
        <f>SUM(Table183[[#This Row],[Empreitadas
(apenas elegível para contratos de empreiatada celebrados a partir de 2020-02-01)
]:[Certificações Energéticas]])</f>
        <v>0</v>
      </c>
    </row>
    <row r="104" spans="1:16">
      <c r="A104" s="328" t="str">
        <f>+'Anexo II'!A102</f>
        <v>F97</v>
      </c>
      <c r="B104" s="396"/>
      <c r="C104" s="396"/>
      <c r="D104" s="328"/>
      <c r="E104" s="328"/>
      <c r="F104" s="374"/>
      <c r="G104" s="374"/>
      <c r="H104" s="374"/>
      <c r="I104" s="374"/>
      <c r="J104" s="374"/>
      <c r="K104" s="374"/>
      <c r="L104" s="374"/>
      <c r="M104" s="374"/>
      <c r="N104" s="374"/>
      <c r="O104" s="374"/>
      <c r="P104" s="374">
        <f>SUM(Table183[[#This Row],[Empreitadas
(apenas elegível para contratos de empreiatada celebrados a partir de 2020-02-01)
]:[Certificações Energéticas]])</f>
        <v>0</v>
      </c>
    </row>
    <row r="105" spans="1:16">
      <c r="A105" s="328" t="str">
        <f>+'Anexo II'!A103</f>
        <v>F98</v>
      </c>
      <c r="B105" s="396"/>
      <c r="C105" s="396"/>
      <c r="D105" s="328"/>
      <c r="E105" s="328"/>
      <c r="F105" s="374"/>
      <c r="G105" s="374"/>
      <c r="H105" s="374"/>
      <c r="I105" s="374"/>
      <c r="J105" s="374"/>
      <c r="K105" s="374"/>
      <c r="L105" s="374"/>
      <c r="M105" s="374"/>
      <c r="N105" s="374"/>
      <c r="O105" s="374"/>
      <c r="P105" s="374">
        <f>SUM(Table183[[#This Row],[Empreitadas
(apenas elegível para contratos de empreiatada celebrados a partir de 2020-02-01)
]:[Certificações Energéticas]])</f>
        <v>0</v>
      </c>
    </row>
    <row r="106" spans="1:16">
      <c r="A106" s="328" t="str">
        <f>+'Anexo II'!A104</f>
        <v>F99</v>
      </c>
      <c r="B106" s="396"/>
      <c r="C106" s="396"/>
      <c r="D106" s="328"/>
      <c r="E106" s="328"/>
      <c r="F106" s="374"/>
      <c r="G106" s="374"/>
      <c r="H106" s="374"/>
      <c r="I106" s="374"/>
      <c r="J106" s="374"/>
      <c r="K106" s="374"/>
      <c r="L106" s="374"/>
      <c r="M106" s="374"/>
      <c r="N106" s="374"/>
      <c r="O106" s="374"/>
      <c r="P106" s="374">
        <f>SUM(Table183[[#This Row],[Empreitadas
(apenas elegível para contratos de empreiatada celebrados a partir de 2020-02-01)
]:[Certificações Energéticas]])</f>
        <v>0</v>
      </c>
    </row>
    <row r="107" spans="1:16">
      <c r="A107" s="328" t="str">
        <f>+'Anexo II'!A105</f>
        <v>F100</v>
      </c>
      <c r="B107" s="396"/>
      <c r="C107" s="396"/>
      <c r="D107" s="328"/>
      <c r="E107" s="328"/>
      <c r="F107" s="374"/>
      <c r="G107" s="374"/>
      <c r="H107" s="374"/>
      <c r="I107" s="374"/>
      <c r="J107" s="374"/>
      <c r="K107" s="374"/>
      <c r="L107" s="374"/>
      <c r="M107" s="374"/>
      <c r="N107" s="374"/>
      <c r="O107" s="374"/>
      <c r="P107" s="374">
        <f>SUM(Table183[[#This Row],[Empreitadas
(apenas elegível para contratos de empreiatada celebrados a partir de 2020-02-01)
]:[Certificações Energéticas]])</f>
        <v>0</v>
      </c>
    </row>
    <row r="108" spans="1:16">
      <c r="A108" s="328" t="str">
        <f>+'Anexo II'!A106</f>
        <v>F101</v>
      </c>
      <c r="B108" s="396"/>
      <c r="C108" s="396"/>
      <c r="D108" s="328"/>
      <c r="E108" s="328"/>
      <c r="F108" s="374"/>
      <c r="G108" s="374"/>
      <c r="H108" s="374"/>
      <c r="I108" s="374"/>
      <c r="J108" s="374"/>
      <c r="K108" s="374"/>
      <c r="L108" s="374"/>
      <c r="M108" s="374"/>
      <c r="N108" s="374"/>
      <c r="O108" s="374"/>
      <c r="P108" s="374">
        <f>SUM(Table183[[#This Row],[Empreitadas
(apenas elegível para contratos de empreiatada celebrados a partir de 2020-02-01)
]:[Certificações Energéticas]])</f>
        <v>0</v>
      </c>
    </row>
    <row r="109" spans="1:16">
      <c r="A109" s="328" t="str">
        <f>+'Anexo II'!A107</f>
        <v>F102</v>
      </c>
      <c r="B109" s="396"/>
      <c r="C109" s="396"/>
      <c r="D109" s="328"/>
      <c r="E109" s="328"/>
      <c r="F109" s="374"/>
      <c r="G109" s="374"/>
      <c r="H109" s="374"/>
      <c r="I109" s="374"/>
      <c r="J109" s="374"/>
      <c r="K109" s="374"/>
      <c r="L109" s="374"/>
      <c r="M109" s="374"/>
      <c r="N109" s="374"/>
      <c r="O109" s="374"/>
      <c r="P109" s="374">
        <f>SUM(Table183[[#This Row],[Empreitadas
(apenas elegível para contratos de empreiatada celebrados a partir de 2020-02-01)
]:[Certificações Energéticas]])</f>
        <v>0</v>
      </c>
    </row>
    <row r="110" spans="1:16">
      <c r="A110" s="328" t="str">
        <f>+'Anexo II'!A108</f>
        <v>F103</v>
      </c>
      <c r="B110" s="396"/>
      <c r="C110" s="396"/>
      <c r="D110" s="328"/>
      <c r="E110" s="328"/>
      <c r="F110" s="374"/>
      <c r="G110" s="374"/>
      <c r="H110" s="374"/>
      <c r="I110" s="374"/>
      <c r="J110" s="374"/>
      <c r="K110" s="374"/>
      <c r="L110" s="374"/>
      <c r="M110" s="374"/>
      <c r="N110" s="374"/>
      <c r="O110" s="374"/>
      <c r="P110" s="374">
        <f>SUM(Table183[[#This Row],[Empreitadas
(apenas elegível para contratos de empreiatada celebrados a partir de 2020-02-01)
]:[Certificações Energéticas]])</f>
        <v>0</v>
      </c>
    </row>
    <row r="111" spans="1:16">
      <c r="A111" s="328" t="str">
        <f>+'Anexo II'!A109</f>
        <v>F104</v>
      </c>
      <c r="B111" s="396"/>
      <c r="C111" s="396"/>
      <c r="D111" s="328"/>
      <c r="E111" s="328"/>
      <c r="F111" s="374"/>
      <c r="G111" s="374"/>
      <c r="H111" s="374"/>
      <c r="I111" s="374"/>
      <c r="J111" s="374"/>
      <c r="K111" s="374"/>
      <c r="L111" s="374"/>
      <c r="M111" s="374"/>
      <c r="N111" s="374"/>
      <c r="O111" s="374"/>
      <c r="P111" s="374">
        <f>SUM(Table183[[#This Row],[Empreitadas
(apenas elegível para contratos de empreiatada celebrados a partir de 2020-02-01)
]:[Certificações Energéticas]])</f>
        <v>0</v>
      </c>
    </row>
    <row r="112" spans="1:16">
      <c r="A112" s="328" t="str">
        <f>+'Anexo II'!A110</f>
        <v>F105</v>
      </c>
      <c r="B112" s="396"/>
      <c r="C112" s="396"/>
      <c r="D112" s="328"/>
      <c r="E112" s="328"/>
      <c r="F112" s="374"/>
      <c r="G112" s="374"/>
      <c r="H112" s="374"/>
      <c r="I112" s="374"/>
      <c r="J112" s="374"/>
      <c r="K112" s="374"/>
      <c r="L112" s="374"/>
      <c r="M112" s="374"/>
      <c r="N112" s="374"/>
      <c r="O112" s="374"/>
      <c r="P112" s="374">
        <f>SUM(Table183[[#This Row],[Empreitadas
(apenas elegível para contratos de empreiatada celebrados a partir de 2020-02-01)
]:[Certificações Energéticas]])</f>
        <v>0</v>
      </c>
    </row>
    <row r="113" spans="1:16">
      <c r="A113" s="328" t="str">
        <f>+'Anexo II'!A111</f>
        <v>F106</v>
      </c>
      <c r="B113" s="396"/>
      <c r="C113" s="396"/>
      <c r="D113" s="328"/>
      <c r="E113" s="328"/>
      <c r="F113" s="374"/>
      <c r="G113" s="374"/>
      <c r="H113" s="374"/>
      <c r="I113" s="374"/>
      <c r="J113" s="374"/>
      <c r="K113" s="374"/>
      <c r="L113" s="374"/>
      <c r="M113" s="374"/>
      <c r="N113" s="374"/>
      <c r="O113" s="374"/>
      <c r="P113" s="374">
        <f>SUM(Table183[[#This Row],[Empreitadas
(apenas elegível para contratos de empreiatada celebrados a partir de 2020-02-01)
]:[Certificações Energéticas]])</f>
        <v>0</v>
      </c>
    </row>
    <row r="114" spans="1:16">
      <c r="A114" s="328" t="str">
        <f>+'Anexo II'!A112</f>
        <v>F107</v>
      </c>
      <c r="B114" s="396"/>
      <c r="C114" s="396"/>
      <c r="D114" s="328"/>
      <c r="E114" s="328"/>
      <c r="F114" s="374"/>
      <c r="G114" s="374"/>
      <c r="H114" s="374"/>
      <c r="I114" s="374"/>
      <c r="J114" s="374"/>
      <c r="K114" s="374"/>
      <c r="L114" s="374"/>
      <c r="M114" s="374"/>
      <c r="N114" s="374"/>
      <c r="O114" s="374"/>
      <c r="P114" s="374">
        <f>SUM(Table183[[#This Row],[Empreitadas
(apenas elegível para contratos de empreiatada celebrados a partir de 2020-02-01)
]:[Certificações Energéticas]])</f>
        <v>0</v>
      </c>
    </row>
    <row r="115" spans="1:16">
      <c r="A115" s="328" t="str">
        <f>+'Anexo II'!A113</f>
        <v>F108</v>
      </c>
      <c r="B115" s="396"/>
      <c r="C115" s="396"/>
      <c r="D115" s="328"/>
      <c r="E115" s="328"/>
      <c r="F115" s="374"/>
      <c r="G115" s="374"/>
      <c r="H115" s="374"/>
      <c r="I115" s="374"/>
      <c r="J115" s="374"/>
      <c r="K115" s="374"/>
      <c r="L115" s="374"/>
      <c r="M115" s="374"/>
      <c r="N115" s="374"/>
      <c r="O115" s="374"/>
      <c r="P115" s="374">
        <f>SUM(Table183[[#This Row],[Empreitadas
(apenas elegível para contratos de empreiatada celebrados a partir de 2020-02-01)
]:[Certificações Energéticas]])</f>
        <v>0</v>
      </c>
    </row>
    <row r="116" spans="1:16">
      <c r="A116" s="328" t="str">
        <f>+'Anexo II'!A114</f>
        <v>F109</v>
      </c>
      <c r="B116" s="396"/>
      <c r="C116" s="396"/>
      <c r="D116" s="328"/>
      <c r="E116" s="328"/>
      <c r="F116" s="374"/>
      <c r="G116" s="374"/>
      <c r="H116" s="374"/>
      <c r="I116" s="374"/>
      <c r="J116" s="374"/>
      <c r="K116" s="374"/>
      <c r="L116" s="374"/>
      <c r="M116" s="374"/>
      <c r="N116" s="374"/>
      <c r="O116" s="374"/>
      <c r="P116" s="374">
        <f>SUM(Table183[[#This Row],[Empreitadas
(apenas elegível para contratos de empreiatada celebrados a partir de 2020-02-01)
]:[Certificações Energéticas]])</f>
        <v>0</v>
      </c>
    </row>
    <row r="117" spans="1:16">
      <c r="A117" s="328" t="str">
        <f>+'Anexo II'!A115</f>
        <v>F110</v>
      </c>
      <c r="B117" s="396"/>
      <c r="C117" s="396"/>
      <c r="D117" s="328"/>
      <c r="E117" s="328"/>
      <c r="F117" s="374"/>
      <c r="G117" s="374"/>
      <c r="H117" s="374"/>
      <c r="I117" s="374"/>
      <c r="J117" s="374"/>
      <c r="K117" s="374"/>
      <c r="L117" s="374"/>
      <c r="M117" s="374"/>
      <c r="N117" s="374"/>
      <c r="O117" s="374"/>
      <c r="P117" s="374">
        <f>SUM(Table183[[#This Row],[Empreitadas
(apenas elegível para contratos de empreiatada celebrados a partir de 2020-02-01)
]:[Certificações Energéticas]])</f>
        <v>0</v>
      </c>
    </row>
    <row r="118" spans="1:16">
      <c r="A118" s="328" t="str">
        <f>+'Anexo II'!A116</f>
        <v>F111</v>
      </c>
      <c r="B118" s="396"/>
      <c r="C118" s="396"/>
      <c r="D118" s="328"/>
      <c r="E118" s="328"/>
      <c r="F118" s="374"/>
      <c r="G118" s="374"/>
      <c r="H118" s="374"/>
      <c r="I118" s="374"/>
      <c r="J118" s="374"/>
      <c r="K118" s="374"/>
      <c r="L118" s="374"/>
      <c r="M118" s="374"/>
      <c r="N118" s="374"/>
      <c r="O118" s="374"/>
      <c r="P118" s="374">
        <f>SUM(Table183[[#This Row],[Empreitadas
(apenas elegível para contratos de empreiatada celebrados a partir de 2020-02-01)
]:[Certificações Energéticas]])</f>
        <v>0</v>
      </c>
    </row>
    <row r="119" spans="1:16">
      <c r="A119" s="328" t="str">
        <f>+'Anexo II'!A117</f>
        <v>F112</v>
      </c>
      <c r="B119" s="396"/>
      <c r="C119" s="396"/>
      <c r="D119" s="328"/>
      <c r="E119" s="328"/>
      <c r="F119" s="374"/>
      <c r="G119" s="374"/>
      <c r="H119" s="374"/>
      <c r="I119" s="374"/>
      <c r="J119" s="374"/>
      <c r="K119" s="374"/>
      <c r="L119" s="374"/>
      <c r="M119" s="374"/>
      <c r="N119" s="374"/>
      <c r="O119" s="374"/>
      <c r="P119" s="374">
        <f>SUM(Table183[[#This Row],[Empreitadas
(apenas elegível para contratos de empreiatada celebrados a partir de 2020-02-01)
]:[Certificações Energéticas]])</f>
        <v>0</v>
      </c>
    </row>
    <row r="120" spans="1:16">
      <c r="A120" s="328" t="str">
        <f>+'Anexo II'!A118</f>
        <v>F113</v>
      </c>
      <c r="B120" s="396"/>
      <c r="C120" s="396"/>
      <c r="D120" s="328"/>
      <c r="E120" s="328"/>
      <c r="F120" s="374"/>
      <c r="G120" s="374"/>
      <c r="H120" s="374"/>
      <c r="I120" s="374"/>
      <c r="J120" s="374"/>
      <c r="K120" s="374"/>
      <c r="L120" s="374"/>
      <c r="M120" s="374"/>
      <c r="N120" s="374"/>
      <c r="O120" s="374"/>
      <c r="P120" s="374">
        <f>SUM(Table183[[#This Row],[Empreitadas
(apenas elegível para contratos de empreiatada celebrados a partir de 2020-02-01)
]:[Certificações Energéticas]])</f>
        <v>0</v>
      </c>
    </row>
    <row r="121" spans="1:16">
      <c r="A121" s="328" t="str">
        <f>+'Anexo II'!A119</f>
        <v>F114</v>
      </c>
      <c r="B121" s="396"/>
      <c r="C121" s="396"/>
      <c r="D121" s="328"/>
      <c r="E121" s="328"/>
      <c r="F121" s="374"/>
      <c r="G121" s="374"/>
      <c r="H121" s="374"/>
      <c r="I121" s="374"/>
      <c r="J121" s="374"/>
      <c r="K121" s="374"/>
      <c r="L121" s="374"/>
      <c r="M121" s="374"/>
      <c r="N121" s="374"/>
      <c r="O121" s="374"/>
      <c r="P121" s="374">
        <f>SUM(Table183[[#This Row],[Empreitadas
(apenas elegível para contratos de empreiatada celebrados a partir de 2020-02-01)
]:[Certificações Energéticas]])</f>
        <v>0</v>
      </c>
    </row>
    <row r="122" spans="1:16">
      <c r="A122" s="328" t="str">
        <f>+'Anexo II'!A120</f>
        <v>F115</v>
      </c>
      <c r="B122" s="396"/>
      <c r="C122" s="396"/>
      <c r="D122" s="328"/>
      <c r="E122" s="328"/>
      <c r="F122" s="374"/>
      <c r="G122" s="374"/>
      <c r="H122" s="374"/>
      <c r="I122" s="374"/>
      <c r="J122" s="374"/>
      <c r="K122" s="374"/>
      <c r="L122" s="374"/>
      <c r="M122" s="374"/>
      <c r="N122" s="374"/>
      <c r="O122" s="374"/>
      <c r="P122" s="374">
        <f>SUM(Table183[[#This Row],[Empreitadas
(apenas elegível para contratos de empreiatada celebrados a partir de 2020-02-01)
]:[Certificações Energéticas]])</f>
        <v>0</v>
      </c>
    </row>
    <row r="123" spans="1:16">
      <c r="A123" s="328" t="str">
        <f>+'Anexo II'!A121</f>
        <v>F116</v>
      </c>
      <c r="B123" s="396"/>
      <c r="C123" s="396"/>
      <c r="D123" s="328"/>
      <c r="E123" s="328"/>
      <c r="F123" s="374"/>
      <c r="G123" s="374"/>
      <c r="H123" s="374"/>
      <c r="I123" s="374"/>
      <c r="J123" s="374"/>
      <c r="K123" s="374"/>
      <c r="L123" s="374"/>
      <c r="M123" s="374"/>
      <c r="N123" s="374"/>
      <c r="O123" s="374"/>
      <c r="P123" s="374">
        <f>SUM(Table183[[#This Row],[Empreitadas
(apenas elegível para contratos de empreiatada celebrados a partir de 2020-02-01)
]:[Certificações Energéticas]])</f>
        <v>0</v>
      </c>
    </row>
    <row r="124" spans="1:16" s="361" customFormat="1">
      <c r="A124" s="328" t="str">
        <f>+'Anexo II'!A122</f>
        <v>F117</v>
      </c>
      <c r="B124" s="396"/>
      <c r="C124" s="396"/>
      <c r="D124" s="328"/>
      <c r="E124" s="328"/>
      <c r="F124" s="374"/>
      <c r="G124" s="374"/>
      <c r="H124" s="374"/>
      <c r="I124" s="374"/>
      <c r="J124" s="374"/>
      <c r="K124" s="374"/>
      <c r="L124" s="374"/>
      <c r="M124" s="374"/>
      <c r="N124" s="374"/>
      <c r="O124" s="374"/>
      <c r="P124" s="374">
        <f>SUM(Table183[[#This Row],[Empreitadas
(apenas elegível para contratos de empreiatada celebrados a partir de 2020-02-01)
]:[Certificações Energéticas]])</f>
        <v>0</v>
      </c>
    </row>
    <row r="125" spans="1:16" s="204" customFormat="1">
      <c r="A125" s="328" t="str">
        <f>+'Anexo II'!A123</f>
        <v>F118</v>
      </c>
      <c r="B125" s="396"/>
      <c r="C125" s="396"/>
      <c r="D125" s="328"/>
      <c r="E125" s="328"/>
      <c r="F125" s="374"/>
      <c r="G125" s="374"/>
      <c r="H125" s="374"/>
      <c r="I125" s="374"/>
      <c r="J125" s="374"/>
      <c r="K125" s="374"/>
      <c r="L125" s="374"/>
      <c r="M125" s="374"/>
      <c r="N125" s="374"/>
      <c r="O125" s="374"/>
      <c r="P125" s="374">
        <f>SUM(Table183[[#This Row],[Empreitadas
(apenas elegível para contratos de empreiatada celebrados a partir de 2020-02-01)
]:[Certificações Energéticas]])</f>
        <v>0</v>
      </c>
    </row>
    <row r="126" spans="1:16">
      <c r="A126" s="328" t="str">
        <f>+'Anexo II'!A124</f>
        <v>F119</v>
      </c>
      <c r="B126" s="396"/>
      <c r="C126" s="396"/>
      <c r="D126" s="328"/>
      <c r="E126" s="328"/>
      <c r="F126" s="374"/>
      <c r="G126" s="374"/>
      <c r="H126" s="374"/>
      <c r="I126" s="374"/>
      <c r="J126" s="374"/>
      <c r="K126" s="374"/>
      <c r="L126" s="374"/>
      <c r="M126" s="374"/>
      <c r="N126" s="374"/>
      <c r="O126" s="374"/>
      <c r="P126" s="374">
        <f>SUM(Table183[[#This Row],[Empreitadas
(apenas elegível para contratos de empreiatada celebrados a partir de 2020-02-01)
]:[Certificações Energéticas]])</f>
        <v>0</v>
      </c>
    </row>
    <row r="127" spans="1:16">
      <c r="A127" s="328" t="str">
        <f>+'Anexo II'!A125</f>
        <v>F120</v>
      </c>
      <c r="B127" s="396"/>
      <c r="C127" s="396"/>
      <c r="D127" s="328"/>
      <c r="E127" s="328"/>
      <c r="F127" s="374"/>
      <c r="G127" s="374"/>
      <c r="H127" s="374"/>
      <c r="I127" s="374"/>
      <c r="J127" s="374"/>
      <c r="K127" s="374"/>
      <c r="L127" s="374"/>
      <c r="M127" s="374"/>
      <c r="N127" s="374"/>
      <c r="O127" s="374"/>
      <c r="P127" s="374">
        <f>SUM(Table183[[#This Row],[Empreitadas
(apenas elegível para contratos de empreiatada celebrados a partir de 2020-02-01)
]:[Certificações Energéticas]])</f>
        <v>0</v>
      </c>
    </row>
    <row r="128" spans="1:16">
      <c r="A128" s="328" t="str">
        <f>+'Anexo II'!A126</f>
        <v>F121</v>
      </c>
      <c r="B128" s="396"/>
      <c r="C128" s="396"/>
      <c r="D128" s="328"/>
      <c r="E128" s="328"/>
      <c r="F128" s="374"/>
      <c r="G128" s="374"/>
      <c r="H128" s="374"/>
      <c r="I128" s="374"/>
      <c r="J128" s="374"/>
      <c r="K128" s="374"/>
      <c r="L128" s="374"/>
      <c r="M128" s="374"/>
      <c r="N128" s="374"/>
      <c r="O128" s="374"/>
      <c r="P128" s="374">
        <f>SUM(Table183[[#This Row],[Empreitadas
(apenas elegível para contratos de empreiatada celebrados a partir de 2020-02-01)
]:[Certificações Energéticas]])</f>
        <v>0</v>
      </c>
    </row>
    <row r="129" spans="1:16">
      <c r="A129" s="328" t="str">
        <f>+'Anexo II'!A127</f>
        <v>F122</v>
      </c>
      <c r="B129" s="396"/>
      <c r="C129" s="396"/>
      <c r="D129" s="328"/>
      <c r="E129" s="328"/>
      <c r="F129" s="374"/>
      <c r="G129" s="374"/>
      <c r="H129" s="374"/>
      <c r="I129" s="374"/>
      <c r="J129" s="374"/>
      <c r="K129" s="374"/>
      <c r="L129" s="374"/>
      <c r="M129" s="374"/>
      <c r="N129" s="374"/>
      <c r="O129" s="374"/>
      <c r="P129" s="374">
        <f>SUM(Table183[[#This Row],[Empreitadas
(apenas elegível para contratos de empreiatada celebrados a partir de 2020-02-01)
]:[Certificações Energéticas]])</f>
        <v>0</v>
      </c>
    </row>
    <row r="130" spans="1:16">
      <c r="A130" s="328" t="str">
        <f>+'Anexo II'!A128</f>
        <v>F123</v>
      </c>
      <c r="B130" s="396"/>
      <c r="C130" s="396"/>
      <c r="D130" s="328"/>
      <c r="E130" s="328"/>
      <c r="F130" s="374"/>
      <c r="G130" s="374"/>
      <c r="H130" s="374"/>
      <c r="I130" s="374"/>
      <c r="J130" s="374"/>
      <c r="K130" s="374"/>
      <c r="L130" s="374"/>
      <c r="M130" s="374"/>
      <c r="N130" s="374"/>
      <c r="O130" s="374"/>
      <c r="P130" s="374">
        <f>SUM(Table183[[#This Row],[Empreitadas
(apenas elegível para contratos de empreiatada celebrados a partir de 2020-02-01)
]:[Certificações Energéticas]])</f>
        <v>0</v>
      </c>
    </row>
    <row r="131" spans="1:16">
      <c r="A131" s="328" t="str">
        <f>+'Anexo II'!A129</f>
        <v>F124</v>
      </c>
      <c r="B131" s="396"/>
      <c r="C131" s="396"/>
      <c r="D131" s="328"/>
      <c r="E131" s="328"/>
      <c r="F131" s="374"/>
      <c r="G131" s="374"/>
      <c r="H131" s="374"/>
      <c r="I131" s="374"/>
      <c r="J131" s="374"/>
      <c r="K131" s="374"/>
      <c r="L131" s="374"/>
      <c r="M131" s="374"/>
      <c r="N131" s="374"/>
      <c r="O131" s="374"/>
      <c r="P131" s="374">
        <f>SUM(Table183[[#This Row],[Empreitadas
(apenas elegível para contratos de empreiatada celebrados a partir de 2020-02-01)
]:[Certificações Energéticas]])</f>
        <v>0</v>
      </c>
    </row>
    <row r="132" spans="1:16">
      <c r="A132" s="328" t="str">
        <f>+'Anexo II'!A130</f>
        <v>F125</v>
      </c>
      <c r="B132" s="396"/>
      <c r="C132" s="396"/>
      <c r="D132" s="328"/>
      <c r="E132" s="328"/>
      <c r="F132" s="374"/>
      <c r="G132" s="374"/>
      <c r="H132" s="374"/>
      <c r="I132" s="374"/>
      <c r="J132" s="374"/>
      <c r="K132" s="374"/>
      <c r="L132" s="374"/>
      <c r="M132" s="374"/>
      <c r="N132" s="374"/>
      <c r="O132" s="374"/>
      <c r="P132" s="374">
        <f>SUM(Table183[[#This Row],[Empreitadas
(apenas elegível para contratos de empreiatada celebrados a partir de 2020-02-01)
]:[Certificações Energéticas]])</f>
        <v>0</v>
      </c>
    </row>
    <row r="133" spans="1:16">
      <c r="A133" s="328" t="str">
        <f>+'Anexo II'!A131</f>
        <v>F126</v>
      </c>
      <c r="B133" s="396"/>
      <c r="C133" s="396"/>
      <c r="D133" s="328"/>
      <c r="E133" s="328"/>
      <c r="F133" s="374"/>
      <c r="G133" s="374"/>
      <c r="H133" s="374"/>
      <c r="I133" s="374"/>
      <c r="J133" s="374"/>
      <c r="K133" s="374"/>
      <c r="L133" s="374"/>
      <c r="M133" s="374"/>
      <c r="N133" s="374"/>
      <c r="O133" s="374"/>
      <c r="P133" s="374">
        <f>SUM(Table183[[#This Row],[Empreitadas
(apenas elegível para contratos de empreiatada celebrados a partir de 2020-02-01)
]:[Certificações Energéticas]])</f>
        <v>0</v>
      </c>
    </row>
    <row r="134" spans="1:16">
      <c r="A134" s="328" t="str">
        <f>+'Anexo II'!A132</f>
        <v>F127</v>
      </c>
      <c r="B134" s="396"/>
      <c r="C134" s="396"/>
      <c r="D134" s="328"/>
      <c r="E134" s="328"/>
      <c r="F134" s="374"/>
      <c r="G134" s="374"/>
      <c r="H134" s="374"/>
      <c r="I134" s="374"/>
      <c r="J134" s="374"/>
      <c r="K134" s="374"/>
      <c r="L134" s="374"/>
      <c r="M134" s="374"/>
      <c r="N134" s="374"/>
      <c r="O134" s="374"/>
      <c r="P134" s="374">
        <f>SUM(Table183[[#This Row],[Empreitadas
(apenas elegível para contratos de empreiatada celebrados a partir de 2020-02-01)
]:[Certificações Energéticas]])</f>
        <v>0</v>
      </c>
    </row>
    <row r="135" spans="1:16">
      <c r="A135" s="328" t="str">
        <f>+'Anexo II'!A133</f>
        <v>F128</v>
      </c>
      <c r="B135" s="396"/>
      <c r="C135" s="396"/>
      <c r="D135" s="328"/>
      <c r="E135" s="328"/>
      <c r="F135" s="374"/>
      <c r="G135" s="374"/>
      <c r="H135" s="374"/>
      <c r="I135" s="374"/>
      <c r="J135" s="374"/>
      <c r="K135" s="374"/>
      <c r="L135" s="374"/>
      <c r="M135" s="374"/>
      <c r="N135" s="374"/>
      <c r="O135" s="374"/>
      <c r="P135" s="374">
        <f>SUM(Table183[[#This Row],[Empreitadas
(apenas elegível para contratos de empreiatada celebrados a partir de 2020-02-01)
]:[Certificações Energéticas]])</f>
        <v>0</v>
      </c>
    </row>
    <row r="136" spans="1:16">
      <c r="A136" s="328" t="str">
        <f>+'Anexo II'!A134</f>
        <v>F129</v>
      </c>
      <c r="B136" s="396"/>
      <c r="C136" s="396"/>
      <c r="D136" s="328"/>
      <c r="E136" s="328"/>
      <c r="F136" s="374"/>
      <c r="G136" s="374"/>
      <c r="H136" s="374"/>
      <c r="I136" s="374"/>
      <c r="J136" s="374"/>
      <c r="K136" s="374"/>
      <c r="L136" s="374"/>
      <c r="M136" s="374"/>
      <c r="N136" s="374"/>
      <c r="O136" s="374"/>
      <c r="P136" s="374">
        <f>SUM(Table183[[#This Row],[Empreitadas
(apenas elegível para contratos de empreiatada celebrados a partir de 2020-02-01)
]:[Certificações Energéticas]])</f>
        <v>0</v>
      </c>
    </row>
    <row r="137" spans="1:16">
      <c r="A137" s="328" t="str">
        <f>+'Anexo II'!A135</f>
        <v>F130</v>
      </c>
      <c r="B137" s="396"/>
      <c r="C137" s="396"/>
      <c r="D137" s="328"/>
      <c r="E137" s="328"/>
      <c r="F137" s="374"/>
      <c r="G137" s="374"/>
      <c r="H137" s="374"/>
      <c r="I137" s="374"/>
      <c r="J137" s="374"/>
      <c r="K137" s="374"/>
      <c r="L137" s="374"/>
      <c r="M137" s="374"/>
      <c r="N137" s="374"/>
      <c r="O137" s="374"/>
      <c r="P137" s="374">
        <f>SUM(Table183[[#This Row],[Empreitadas
(apenas elegível para contratos de empreiatada celebrados a partir de 2020-02-01)
]:[Certificações Energéticas]])</f>
        <v>0</v>
      </c>
    </row>
    <row r="138" spans="1:16">
      <c r="A138" s="328" t="str">
        <f>+'Anexo II'!A136</f>
        <v>F131</v>
      </c>
      <c r="B138" s="396"/>
      <c r="C138" s="396"/>
      <c r="D138" s="328"/>
      <c r="E138" s="328"/>
      <c r="F138" s="374"/>
      <c r="G138" s="374"/>
      <c r="H138" s="374"/>
      <c r="I138" s="374"/>
      <c r="J138" s="374"/>
      <c r="K138" s="374"/>
      <c r="L138" s="374"/>
      <c r="M138" s="374"/>
      <c r="N138" s="374"/>
      <c r="O138" s="374"/>
      <c r="P138" s="374">
        <f>SUM(Table183[[#This Row],[Empreitadas
(apenas elegível para contratos de empreiatada celebrados a partir de 2020-02-01)
]:[Certificações Energéticas]])</f>
        <v>0</v>
      </c>
    </row>
    <row r="139" spans="1:16">
      <c r="A139" s="328" t="str">
        <f>+'Anexo II'!A137</f>
        <v>F132</v>
      </c>
      <c r="B139" s="396"/>
      <c r="C139" s="396"/>
      <c r="D139" s="328"/>
      <c r="E139" s="328"/>
      <c r="F139" s="374"/>
      <c r="G139" s="374"/>
      <c r="H139" s="374"/>
      <c r="I139" s="374"/>
      <c r="J139" s="374"/>
      <c r="K139" s="374"/>
      <c r="L139" s="374"/>
      <c r="M139" s="374"/>
      <c r="N139" s="374"/>
      <c r="O139" s="374"/>
      <c r="P139" s="374">
        <f>SUM(Table183[[#This Row],[Empreitadas
(apenas elegível para contratos de empreiatada celebrados a partir de 2020-02-01)
]:[Certificações Energéticas]])</f>
        <v>0</v>
      </c>
    </row>
    <row r="140" spans="1:16">
      <c r="A140" s="328" t="str">
        <f>+'Anexo II'!A138</f>
        <v>F133</v>
      </c>
      <c r="B140" s="396"/>
      <c r="C140" s="396"/>
      <c r="D140" s="328"/>
      <c r="E140" s="328"/>
      <c r="F140" s="374"/>
      <c r="G140" s="374"/>
      <c r="H140" s="374"/>
      <c r="I140" s="374"/>
      <c r="J140" s="374"/>
      <c r="K140" s="374"/>
      <c r="L140" s="374"/>
      <c r="M140" s="374"/>
      <c r="N140" s="374"/>
      <c r="O140" s="374"/>
      <c r="P140" s="374">
        <f>SUM(Table183[[#This Row],[Empreitadas
(apenas elegível para contratos de empreiatada celebrados a partir de 2020-02-01)
]:[Certificações Energéticas]])</f>
        <v>0</v>
      </c>
    </row>
    <row r="141" spans="1:16">
      <c r="A141" s="328" t="str">
        <f>+'Anexo II'!A139</f>
        <v>F134</v>
      </c>
      <c r="B141" s="396"/>
      <c r="C141" s="396"/>
      <c r="D141" s="328"/>
      <c r="E141" s="328"/>
      <c r="F141" s="374"/>
      <c r="G141" s="374"/>
      <c r="H141" s="374"/>
      <c r="I141" s="374"/>
      <c r="J141" s="374"/>
      <c r="K141" s="374"/>
      <c r="L141" s="374"/>
      <c r="M141" s="374"/>
      <c r="N141" s="374"/>
      <c r="O141" s="374"/>
      <c r="P141" s="374">
        <f>SUM(Table183[[#This Row],[Empreitadas
(apenas elegível para contratos de empreiatada celebrados a partir de 2020-02-01)
]:[Certificações Energéticas]])</f>
        <v>0</v>
      </c>
    </row>
    <row r="142" spans="1:16">
      <c r="A142" s="328" t="str">
        <f>+'Anexo II'!A140</f>
        <v>F135</v>
      </c>
      <c r="B142" s="396"/>
      <c r="C142" s="396"/>
      <c r="D142" s="328"/>
      <c r="E142" s="328"/>
      <c r="F142" s="374"/>
      <c r="G142" s="374"/>
      <c r="H142" s="374"/>
      <c r="I142" s="374"/>
      <c r="J142" s="374"/>
      <c r="K142" s="374"/>
      <c r="L142" s="374"/>
      <c r="M142" s="374"/>
      <c r="N142" s="374"/>
      <c r="O142" s="374"/>
      <c r="P142" s="374">
        <f>SUM(Table183[[#This Row],[Empreitadas
(apenas elegível para contratos de empreiatada celebrados a partir de 2020-02-01)
]:[Certificações Energéticas]])</f>
        <v>0</v>
      </c>
    </row>
    <row r="143" spans="1:16">
      <c r="A143" s="328" t="str">
        <f>+'Anexo II'!A141</f>
        <v>F136</v>
      </c>
      <c r="B143" s="396"/>
      <c r="C143" s="396"/>
      <c r="D143" s="328"/>
      <c r="E143" s="328"/>
      <c r="F143" s="374"/>
      <c r="G143" s="374"/>
      <c r="H143" s="374"/>
      <c r="I143" s="374"/>
      <c r="J143" s="374"/>
      <c r="K143" s="374"/>
      <c r="L143" s="374"/>
      <c r="M143" s="374"/>
      <c r="N143" s="374"/>
      <c r="O143" s="374"/>
      <c r="P143" s="374">
        <f>SUM(Table183[[#This Row],[Empreitadas
(apenas elegível para contratos de empreiatada celebrados a partir de 2020-02-01)
]:[Certificações Energéticas]])</f>
        <v>0</v>
      </c>
    </row>
    <row r="144" spans="1:16">
      <c r="A144" s="328" t="str">
        <f>+'Anexo II'!A142</f>
        <v>F137</v>
      </c>
      <c r="B144" s="396"/>
      <c r="C144" s="396"/>
      <c r="D144" s="328"/>
      <c r="E144" s="328"/>
      <c r="F144" s="374"/>
      <c r="G144" s="374"/>
      <c r="H144" s="374"/>
      <c r="I144" s="374"/>
      <c r="J144" s="374"/>
      <c r="K144" s="374"/>
      <c r="L144" s="374"/>
      <c r="M144" s="374"/>
      <c r="N144" s="374"/>
      <c r="O144" s="374"/>
      <c r="P144" s="374">
        <f>SUM(Table183[[#This Row],[Empreitadas
(apenas elegível para contratos de empreiatada celebrados a partir de 2020-02-01)
]:[Certificações Energéticas]])</f>
        <v>0</v>
      </c>
    </row>
    <row r="145" spans="1:16">
      <c r="A145" s="328" t="str">
        <f>+'Anexo II'!A143</f>
        <v>F138</v>
      </c>
      <c r="B145" s="396"/>
      <c r="C145" s="396"/>
      <c r="D145" s="328"/>
      <c r="E145" s="328"/>
      <c r="F145" s="374"/>
      <c r="G145" s="374"/>
      <c r="H145" s="374"/>
      <c r="I145" s="374"/>
      <c r="J145" s="374"/>
      <c r="K145" s="374"/>
      <c r="L145" s="374"/>
      <c r="M145" s="374"/>
      <c r="N145" s="374"/>
      <c r="O145" s="374"/>
      <c r="P145" s="374">
        <f>SUM(Table183[[#This Row],[Empreitadas
(apenas elegível para contratos de empreiatada celebrados a partir de 2020-02-01)
]:[Certificações Energéticas]])</f>
        <v>0</v>
      </c>
    </row>
    <row r="146" spans="1:16">
      <c r="A146" s="328" t="str">
        <f>+'Anexo II'!A144</f>
        <v>F139</v>
      </c>
      <c r="B146" s="396"/>
      <c r="C146" s="396"/>
      <c r="D146" s="328"/>
      <c r="E146" s="328"/>
      <c r="F146" s="374"/>
      <c r="G146" s="374"/>
      <c r="H146" s="374"/>
      <c r="I146" s="374"/>
      <c r="J146" s="374"/>
      <c r="K146" s="374"/>
      <c r="L146" s="374"/>
      <c r="M146" s="374"/>
      <c r="N146" s="374"/>
      <c r="O146" s="374"/>
      <c r="P146" s="374">
        <f>SUM(Table183[[#This Row],[Empreitadas
(apenas elegível para contratos de empreiatada celebrados a partir de 2020-02-01)
]:[Certificações Energéticas]])</f>
        <v>0</v>
      </c>
    </row>
    <row r="147" spans="1:16">
      <c r="A147" s="328" t="str">
        <f>+'Anexo II'!A145</f>
        <v>F140</v>
      </c>
      <c r="B147" s="396"/>
      <c r="C147" s="396"/>
      <c r="D147" s="328"/>
      <c r="E147" s="328"/>
      <c r="F147" s="374"/>
      <c r="G147" s="374"/>
      <c r="H147" s="374"/>
      <c r="I147" s="374"/>
      <c r="J147" s="374"/>
      <c r="K147" s="374"/>
      <c r="L147" s="374"/>
      <c r="M147" s="374"/>
      <c r="N147" s="374"/>
      <c r="O147" s="374"/>
      <c r="P147" s="374">
        <f>SUM(Table183[[#This Row],[Empreitadas
(apenas elegível para contratos de empreiatada celebrados a partir de 2020-02-01)
]:[Certificações Energéticas]])</f>
        <v>0</v>
      </c>
    </row>
    <row r="148" spans="1:16">
      <c r="A148" s="328" t="str">
        <f>+'Anexo II'!A146</f>
        <v>F141</v>
      </c>
      <c r="B148" s="396"/>
      <c r="C148" s="396"/>
      <c r="D148" s="328"/>
      <c r="E148" s="328"/>
      <c r="F148" s="374"/>
      <c r="G148" s="374"/>
      <c r="H148" s="374"/>
      <c r="I148" s="374"/>
      <c r="J148" s="374"/>
      <c r="K148" s="374"/>
      <c r="L148" s="374"/>
      <c r="M148" s="374"/>
      <c r="N148" s="374"/>
      <c r="O148" s="374"/>
      <c r="P148" s="374">
        <f>SUM(Table183[[#This Row],[Empreitadas
(apenas elegível para contratos de empreiatada celebrados a partir de 2020-02-01)
]:[Certificações Energéticas]])</f>
        <v>0</v>
      </c>
    </row>
    <row r="149" spans="1:16">
      <c r="A149" s="328" t="str">
        <f>+'Anexo II'!A147</f>
        <v>F142</v>
      </c>
      <c r="B149" s="396"/>
      <c r="C149" s="396"/>
      <c r="D149" s="328"/>
      <c r="E149" s="328"/>
      <c r="F149" s="374"/>
      <c r="G149" s="374"/>
      <c r="H149" s="374"/>
      <c r="I149" s="374"/>
      <c r="J149" s="374"/>
      <c r="K149" s="374"/>
      <c r="L149" s="374"/>
      <c r="M149" s="374"/>
      <c r="N149" s="374"/>
      <c r="O149" s="374"/>
      <c r="P149" s="374">
        <f>SUM(Table183[[#This Row],[Empreitadas
(apenas elegível para contratos de empreiatada celebrados a partir de 2020-02-01)
]:[Certificações Energéticas]])</f>
        <v>0</v>
      </c>
    </row>
    <row r="150" spans="1:16">
      <c r="A150" s="328" t="str">
        <f>+'Anexo II'!A148</f>
        <v>F143</v>
      </c>
      <c r="B150" s="396"/>
      <c r="C150" s="396"/>
      <c r="D150" s="328"/>
      <c r="E150" s="328"/>
      <c r="F150" s="374"/>
      <c r="G150" s="374"/>
      <c r="H150" s="374"/>
      <c r="I150" s="374"/>
      <c r="J150" s="374"/>
      <c r="K150" s="374"/>
      <c r="L150" s="374"/>
      <c r="M150" s="374"/>
      <c r="N150" s="374"/>
      <c r="O150" s="374"/>
      <c r="P150" s="374">
        <f>SUM(Table183[[#This Row],[Empreitadas
(apenas elegível para contratos de empreiatada celebrados a partir de 2020-02-01)
]:[Certificações Energéticas]])</f>
        <v>0</v>
      </c>
    </row>
    <row r="151" spans="1:16">
      <c r="A151" s="328" t="str">
        <f>+'Anexo II'!A149</f>
        <v>F144</v>
      </c>
      <c r="B151" s="396"/>
      <c r="C151" s="396"/>
      <c r="D151" s="328">
        <v>2</v>
      </c>
      <c r="E151" s="328"/>
      <c r="F151" s="374"/>
      <c r="G151" s="374"/>
      <c r="H151" s="374"/>
      <c r="I151" s="374"/>
      <c r="J151" s="374"/>
      <c r="K151" s="374"/>
      <c r="L151" s="374"/>
      <c r="M151" s="374"/>
      <c r="N151" s="374"/>
      <c r="O151" s="374"/>
      <c r="P151" s="374">
        <f>SUM(Table183[[#This Row],[Empreitadas
(apenas elegível para contratos de empreiatada celebrados a partir de 2020-02-01)
]:[Certificações Energéticas]])</f>
        <v>0</v>
      </c>
    </row>
    <row r="152" spans="1:16">
      <c r="A152" s="328" t="str">
        <f>+'Anexo II'!A150</f>
        <v>F145</v>
      </c>
      <c r="B152" s="396"/>
      <c r="C152" s="396"/>
      <c r="D152" s="328"/>
      <c r="E152" s="328"/>
      <c r="F152" s="374"/>
      <c r="G152" s="374"/>
      <c r="H152" s="374"/>
      <c r="I152" s="374"/>
      <c r="J152" s="374"/>
      <c r="K152" s="374"/>
      <c r="L152" s="374"/>
      <c r="M152" s="374"/>
      <c r="N152" s="374"/>
      <c r="O152" s="374"/>
      <c r="P152" s="374">
        <f>SUM(Table183[[#This Row],[Empreitadas
(apenas elegível para contratos de empreiatada celebrados a partir de 2020-02-01)
]:[Certificações Energéticas]])</f>
        <v>0</v>
      </c>
    </row>
    <row r="153" spans="1:16">
      <c r="A153" s="328" t="str">
        <f>+'Anexo II'!A151</f>
        <v>F146</v>
      </c>
      <c r="B153" s="396"/>
      <c r="C153" s="396"/>
      <c r="D153" s="328"/>
      <c r="E153" s="328"/>
      <c r="F153" s="374"/>
      <c r="G153" s="374"/>
      <c r="H153" s="374"/>
      <c r="I153" s="374"/>
      <c r="J153" s="374"/>
      <c r="K153" s="374"/>
      <c r="L153" s="374"/>
      <c r="M153" s="374"/>
      <c r="N153" s="374"/>
      <c r="O153" s="374"/>
      <c r="P153" s="374">
        <f>SUM(Table183[[#This Row],[Empreitadas
(apenas elegível para contratos de empreiatada celebrados a partir de 2020-02-01)
]:[Certificações Energéticas]])</f>
        <v>0</v>
      </c>
    </row>
    <row r="154" spans="1:16">
      <c r="A154" s="328" t="str">
        <f>+'Anexo II'!A152</f>
        <v>F147</v>
      </c>
      <c r="B154" s="396"/>
      <c r="C154" s="396"/>
      <c r="D154" s="328"/>
      <c r="E154" s="328"/>
      <c r="F154" s="374"/>
      <c r="G154" s="374"/>
      <c r="H154" s="374"/>
      <c r="I154" s="374"/>
      <c r="J154" s="374"/>
      <c r="K154" s="374"/>
      <c r="L154" s="374"/>
      <c r="M154" s="374"/>
      <c r="N154" s="374"/>
      <c r="O154" s="374"/>
      <c r="P154" s="374">
        <f>SUM(Table183[[#This Row],[Empreitadas
(apenas elegível para contratos de empreiatada celebrados a partir de 2020-02-01)
]:[Certificações Energéticas]])</f>
        <v>0</v>
      </c>
    </row>
    <row r="155" spans="1:16">
      <c r="A155" s="328" t="str">
        <f>+'Anexo II'!A153</f>
        <v>F148</v>
      </c>
      <c r="B155" s="396"/>
      <c r="C155" s="396"/>
      <c r="D155" s="328"/>
      <c r="E155" s="328"/>
      <c r="F155" s="374"/>
      <c r="G155" s="374"/>
      <c r="H155" s="374"/>
      <c r="I155" s="374"/>
      <c r="J155" s="374"/>
      <c r="K155" s="374"/>
      <c r="L155" s="374"/>
      <c r="M155" s="374"/>
      <c r="N155" s="374"/>
      <c r="O155" s="374"/>
      <c r="P155" s="374">
        <f>SUM(Table183[[#This Row],[Empreitadas
(apenas elegível para contratos de empreiatada celebrados a partir de 2020-02-01)
]:[Certificações Energéticas]])</f>
        <v>0</v>
      </c>
    </row>
    <row r="156" spans="1:16">
      <c r="A156" s="328" t="str">
        <f>+'Anexo II'!A154</f>
        <v>F149</v>
      </c>
      <c r="B156" s="396"/>
      <c r="C156" s="396"/>
      <c r="D156" s="328"/>
      <c r="E156" s="328"/>
      <c r="F156" s="374"/>
      <c r="G156" s="374"/>
      <c r="H156" s="374"/>
      <c r="I156" s="374"/>
      <c r="J156" s="374"/>
      <c r="K156" s="374"/>
      <c r="L156" s="374"/>
      <c r="M156" s="374"/>
      <c r="N156" s="374"/>
      <c r="O156" s="374"/>
      <c r="P156" s="374">
        <f>SUM(Table183[[#This Row],[Empreitadas
(apenas elegível para contratos de empreiatada celebrados a partir de 2020-02-01)
]:[Certificações Energéticas]])</f>
        <v>0</v>
      </c>
    </row>
    <row r="157" spans="1:16">
      <c r="A157" s="328" t="str">
        <f>+'Anexo II'!A155</f>
        <v>F150</v>
      </c>
      <c r="B157" s="396"/>
      <c r="C157" s="396"/>
      <c r="D157" s="328"/>
      <c r="E157" s="328"/>
      <c r="F157" s="374"/>
      <c r="G157" s="374"/>
      <c r="H157" s="374"/>
      <c r="I157" s="374"/>
      <c r="J157" s="374"/>
      <c r="K157" s="374"/>
      <c r="L157" s="374"/>
      <c r="M157" s="374"/>
      <c r="N157" s="374"/>
      <c r="O157" s="374"/>
      <c r="P157" s="374">
        <f>SUM(Table183[[#This Row],[Empreitadas
(apenas elegível para contratos de empreiatada celebrados a partir de 2020-02-01)
]:[Certificações Energéticas]])</f>
        <v>0</v>
      </c>
    </row>
    <row r="158" spans="1:16" ht="15">
      <c r="A158" s="395">
        <f>COUNTA(A8:A157)</f>
        <v>150</v>
      </c>
      <c r="B158" s="372">
        <f>SUBTOTAL(109,Table183[Área bruta privativa (m²)])</f>
        <v>0</v>
      </c>
      <c r="C158" s="372">
        <f>SUBTOTAL(109,Table183[Área bruta de construção (m²)])</f>
        <v>0</v>
      </c>
      <c r="D158" s="372"/>
      <c r="E158" s="372"/>
      <c r="F158" s="372">
        <f>SUBTOTAL(109,Table183[Empreitadas
(apenas elegível para contratos de empreiatada celebrados a partir de 2020-02-01)
])</f>
        <v>0</v>
      </c>
      <c r="G158" s="372">
        <f>SUBTOTAL(109,Table183[Trabalhos e fornecimentos com acessibilidades e de sustentabilidade ambiental])</f>
        <v>0</v>
      </c>
      <c r="H158" s="372">
        <f>SUBTOTAL(109,Table183[Fiscalização])</f>
        <v>0</v>
      </c>
      <c r="I158" s="372">
        <f>SUBTOTAL(109,Table183[Publicitação])</f>
        <v>0</v>
      </c>
      <c r="J158" s="372">
        <f>SUBTOTAL(109,Table183[Registos])</f>
        <v>0</v>
      </c>
      <c r="K158" s="372">
        <f>SUBTOTAL(109,Table183[Projetos])</f>
        <v>0</v>
      </c>
      <c r="L158" s="372">
        <f>SUBTOTAL(109,Table183[Segurança de Obra])</f>
        <v>0</v>
      </c>
      <c r="M158" s="372">
        <f>SUBTOTAL(109,Table183[Atos Notariais])</f>
        <v>0</v>
      </c>
      <c r="N158" s="372">
        <f>SUBTOTAL(109,Table183[Despesas com arrendamento temporário])</f>
        <v>0</v>
      </c>
      <c r="O158" s="372">
        <f>SUBTOTAL(109,Table183[Certificações Energéticas])</f>
        <v>0</v>
      </c>
      <c r="P158" s="394">
        <f>SUBTOTAL(109,Table183[Total])</f>
        <v>0</v>
      </c>
    </row>
  </sheetData>
  <mergeCells count="2">
    <mergeCell ref="A2:M2"/>
    <mergeCell ref="A3:M3"/>
  </mergeCells>
  <conditionalFormatting sqref="A8:E157">
    <cfRule type="duplicateValues" dxfId="270" priority="84"/>
  </conditionalFormatting>
  <hyperlinks>
    <hyperlink ref="D6" r:id="rId1" display="Consulta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2" fitToHeight="0"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57"/>
  <sheetViews>
    <sheetView view="pageBreakPreview" zoomScaleNormal="100" zoomScaleSheetLayoutView="100" workbookViewId="0">
      <selection activeCell="K19" sqref="K19"/>
    </sheetView>
  </sheetViews>
  <sheetFormatPr defaultRowHeight="15.75"/>
  <cols>
    <col min="2" max="2" width="8.85546875" style="301" customWidth="1"/>
    <col min="3" max="3" width="48.42578125" style="302" customWidth="1"/>
    <col min="4" max="5" width="10.5703125" style="221" customWidth="1"/>
    <col min="6" max="6" width="10.5703125" customWidth="1"/>
    <col min="7" max="7" width="10.5703125" style="303" customWidth="1"/>
  </cols>
  <sheetData>
    <row r="1" spans="2:9" ht="51" customHeight="1">
      <c r="B1" s="568" t="s">
        <v>1965</v>
      </c>
      <c r="C1" s="568"/>
      <c r="D1" s="568"/>
      <c r="E1" s="568"/>
      <c r="F1" s="568"/>
      <c r="G1" s="568"/>
      <c r="H1" s="205"/>
      <c r="I1" s="205"/>
    </row>
    <row r="2" spans="2:9">
      <c r="B2" s="206"/>
      <c r="C2" s="207"/>
      <c r="D2" s="208"/>
      <c r="E2" s="209"/>
      <c r="F2" s="210"/>
      <c r="G2" s="211"/>
      <c r="H2" s="205"/>
      <c r="I2" s="205"/>
    </row>
    <row r="3" spans="2:9">
      <c r="B3" s="212" t="s">
        <v>1966</v>
      </c>
      <c r="C3" s="213" t="s">
        <v>1967</v>
      </c>
      <c r="D3" s="214"/>
      <c r="E3" s="215"/>
      <c r="F3" s="216"/>
      <c r="G3" s="217"/>
      <c r="H3" s="205"/>
      <c r="I3" s="205"/>
    </row>
    <row r="4" spans="2:9">
      <c r="B4" s="206"/>
      <c r="C4" s="207"/>
      <c r="D4" s="208"/>
      <c r="E4" s="218"/>
      <c r="F4" s="219"/>
      <c r="G4" s="220"/>
      <c r="H4" s="205"/>
      <c r="I4" s="205"/>
    </row>
    <row r="5" spans="2:9" s="221" customFormat="1" ht="15">
      <c r="B5" s="569" t="s">
        <v>1968</v>
      </c>
      <c r="C5" s="571" t="s">
        <v>1969</v>
      </c>
      <c r="D5" s="573" t="s">
        <v>1970</v>
      </c>
      <c r="E5" s="574"/>
      <c r="F5" s="573" t="s">
        <v>1971</v>
      </c>
      <c r="G5" s="574"/>
      <c r="H5" s="205"/>
      <c r="I5" s="205"/>
    </row>
    <row r="6" spans="2:9" s="221" customFormat="1" ht="15">
      <c r="B6" s="570"/>
      <c r="C6" s="572"/>
      <c r="D6" s="222" t="s">
        <v>1972</v>
      </c>
      <c r="E6" s="223" t="s">
        <v>1973</v>
      </c>
      <c r="F6" s="222" t="s">
        <v>1974</v>
      </c>
      <c r="G6" s="223" t="s">
        <v>1975</v>
      </c>
      <c r="H6" s="205"/>
      <c r="I6" s="205"/>
    </row>
    <row r="7" spans="2:9" ht="30">
      <c r="B7" s="224" t="s">
        <v>1976</v>
      </c>
      <c r="C7" s="225" t="s">
        <v>1977</v>
      </c>
      <c r="D7" s="226"/>
      <c r="E7" s="227">
        <v>2.5</v>
      </c>
      <c r="F7" s="228"/>
      <c r="G7" s="575">
        <f>IF(D3="ü",E7,IF(F8="ü",D8,IF(F9="ü",D9,IF(F10="ü",D10,0))))</f>
        <v>0</v>
      </c>
      <c r="H7" s="205"/>
      <c r="I7" s="205"/>
    </row>
    <row r="8" spans="2:9" ht="15">
      <c r="B8" s="229" t="s">
        <v>1978</v>
      </c>
      <c r="C8" s="230" t="s">
        <v>1979</v>
      </c>
      <c r="D8" s="231">
        <v>2.5</v>
      </c>
      <c r="E8" s="232"/>
      <c r="F8" s="214"/>
      <c r="G8" s="576"/>
      <c r="H8" s="205"/>
      <c r="I8" s="233"/>
    </row>
    <row r="9" spans="2:9" ht="15">
      <c r="B9" s="234" t="s">
        <v>1980</v>
      </c>
      <c r="C9" s="235" t="s">
        <v>1981</v>
      </c>
      <c r="D9" s="231">
        <v>1.5</v>
      </c>
      <c r="E9" s="232"/>
      <c r="F9" s="214"/>
      <c r="G9" s="576"/>
      <c r="H9" s="205"/>
      <c r="I9" s="205"/>
    </row>
    <row r="10" spans="2:9" ht="15">
      <c r="B10" s="234" t="s">
        <v>1982</v>
      </c>
      <c r="C10" s="235" t="s">
        <v>1983</v>
      </c>
      <c r="D10" s="236">
        <v>1</v>
      </c>
      <c r="E10" s="237"/>
      <c r="F10" s="214"/>
      <c r="G10" s="577"/>
      <c r="H10" s="205"/>
      <c r="I10" s="205"/>
    </row>
    <row r="11" spans="2:9" ht="15">
      <c r="B11" s="224" t="s">
        <v>1984</v>
      </c>
      <c r="C11" s="225" t="s">
        <v>1985</v>
      </c>
      <c r="D11" s="226"/>
      <c r="E11" s="227">
        <v>2.5</v>
      </c>
      <c r="F11" s="228"/>
      <c r="G11" s="575">
        <f>IF(D3="ü",E11,IF(F12="ü",D12,IF(F13="ü",D13,0)))</f>
        <v>0</v>
      </c>
      <c r="H11" s="205"/>
      <c r="I11" s="205"/>
    </row>
    <row r="12" spans="2:9" ht="15">
      <c r="B12" s="238" t="s">
        <v>1978</v>
      </c>
      <c r="C12" s="239" t="s">
        <v>1986</v>
      </c>
      <c r="D12" s="231">
        <v>2.5</v>
      </c>
      <c r="E12" s="232"/>
      <c r="F12" s="214"/>
      <c r="G12" s="576"/>
      <c r="H12" s="205"/>
      <c r="I12" s="205"/>
    </row>
    <row r="13" spans="2:9" ht="15">
      <c r="B13" s="229" t="s">
        <v>1980</v>
      </c>
      <c r="C13" s="230" t="s">
        <v>1987</v>
      </c>
      <c r="D13" s="236">
        <v>1.5</v>
      </c>
      <c r="E13" s="237"/>
      <c r="F13" s="214"/>
      <c r="G13" s="577"/>
      <c r="H13" s="205"/>
      <c r="I13" s="205"/>
    </row>
    <row r="14" spans="2:9" ht="15">
      <c r="B14" s="224" t="s">
        <v>1988</v>
      </c>
      <c r="C14" s="225" t="s">
        <v>1989</v>
      </c>
      <c r="D14" s="226"/>
      <c r="E14" s="227">
        <v>2</v>
      </c>
      <c r="F14" s="228"/>
      <c r="G14" s="575">
        <f>SUM(IF(F15="ü",D15,0),IF(F16="ü",D16,0))</f>
        <v>0</v>
      </c>
      <c r="H14" s="240"/>
      <c r="I14" s="240"/>
    </row>
    <row r="15" spans="2:9" ht="25.5">
      <c r="B15" s="238" t="s">
        <v>1978</v>
      </c>
      <c r="C15" s="239" t="s">
        <v>1990</v>
      </c>
      <c r="D15" s="231">
        <v>1.5</v>
      </c>
      <c r="E15" s="232"/>
      <c r="F15" s="214"/>
      <c r="G15" s="576"/>
      <c r="H15" s="240"/>
      <c r="I15" s="240"/>
    </row>
    <row r="16" spans="2:9" ht="25.5">
      <c r="B16" s="241" t="s">
        <v>1980</v>
      </c>
      <c r="C16" s="242" t="s">
        <v>1991</v>
      </c>
      <c r="D16" s="236">
        <v>0.5</v>
      </c>
      <c r="E16" s="237"/>
      <c r="F16" s="214"/>
      <c r="G16" s="577"/>
      <c r="H16" s="240"/>
      <c r="I16" s="240"/>
    </row>
    <row r="17" spans="2:7" ht="15">
      <c r="B17" s="224" t="s">
        <v>1992</v>
      </c>
      <c r="C17" s="225" t="s">
        <v>1993</v>
      </c>
      <c r="D17" s="226"/>
      <c r="E17" s="227">
        <v>2</v>
      </c>
      <c r="F17" s="228"/>
      <c r="G17" s="575">
        <f>IF(F18="ü",D18,IF(F19="ü",D19,0))</f>
        <v>0</v>
      </c>
    </row>
    <row r="18" spans="2:7" ht="51">
      <c r="B18" s="229" t="s">
        <v>1978</v>
      </c>
      <c r="C18" s="230" t="s">
        <v>1994</v>
      </c>
      <c r="D18" s="231">
        <v>2</v>
      </c>
      <c r="E18" s="232"/>
      <c r="F18" s="214"/>
      <c r="G18" s="576"/>
    </row>
    <row r="19" spans="2:7" ht="51">
      <c r="B19" s="241" t="s">
        <v>1980</v>
      </c>
      <c r="C19" s="242" t="s">
        <v>1995</v>
      </c>
      <c r="D19" s="236">
        <v>1</v>
      </c>
      <c r="E19" s="237"/>
      <c r="F19" s="214"/>
      <c r="G19" s="577"/>
    </row>
    <row r="20" spans="2:7" ht="15">
      <c r="B20" s="224" t="s">
        <v>1996</v>
      </c>
      <c r="C20" s="225" t="s">
        <v>1997</v>
      </c>
      <c r="D20" s="226"/>
      <c r="E20" s="227">
        <v>1</v>
      </c>
      <c r="F20" s="228"/>
      <c r="G20" s="575">
        <f>SUM(IF(F21="ü",D21,0),IF(F22="ü",D22,0))</f>
        <v>0</v>
      </c>
    </row>
    <row r="21" spans="2:7" ht="38.25">
      <c r="B21" s="238" t="s">
        <v>1978</v>
      </c>
      <c r="C21" s="239" t="s">
        <v>1998</v>
      </c>
      <c r="D21" s="231">
        <v>0.5</v>
      </c>
      <c r="E21" s="232"/>
      <c r="F21" s="214"/>
      <c r="G21" s="576"/>
    </row>
    <row r="22" spans="2:7" ht="15">
      <c r="B22" s="241" t="s">
        <v>1980</v>
      </c>
      <c r="C22" s="242" t="s">
        <v>1999</v>
      </c>
      <c r="D22" s="236">
        <v>0.5</v>
      </c>
      <c r="E22" s="237"/>
      <c r="F22" s="214"/>
      <c r="G22" s="577"/>
    </row>
    <row r="23" spans="2:7" ht="15">
      <c r="B23" s="206"/>
      <c r="C23" s="243" t="s">
        <v>2000</v>
      </c>
      <c r="D23" s="564">
        <v>10</v>
      </c>
      <c r="E23" s="565"/>
      <c r="F23" s="566">
        <f>SUM(G7:G22)</f>
        <v>0</v>
      </c>
      <c r="G23" s="567"/>
    </row>
    <row r="24" spans="2:7" ht="15">
      <c r="B24" s="206"/>
      <c r="C24" s="243"/>
      <c r="D24" s="244"/>
      <c r="E24" s="244"/>
      <c r="F24" s="245"/>
      <c r="G24" s="245"/>
    </row>
    <row r="25" spans="2:7">
      <c r="B25" s="206"/>
      <c r="C25" s="207"/>
      <c r="D25" s="208"/>
      <c r="E25" s="209"/>
      <c r="F25" s="210"/>
      <c r="G25" s="211"/>
    </row>
    <row r="26" spans="2:7" ht="15">
      <c r="B26" s="569" t="s">
        <v>2001</v>
      </c>
      <c r="C26" s="571" t="s">
        <v>2002</v>
      </c>
      <c r="D26" s="573" t="s">
        <v>1970</v>
      </c>
      <c r="E26" s="574"/>
      <c r="F26" s="578" t="s">
        <v>1971</v>
      </c>
      <c r="G26" s="579"/>
    </row>
    <row r="27" spans="2:7" ht="15">
      <c r="B27" s="570"/>
      <c r="C27" s="572"/>
      <c r="D27" s="222" t="s">
        <v>1972</v>
      </c>
      <c r="E27" s="223" t="s">
        <v>1973</v>
      </c>
      <c r="F27" s="222" t="s">
        <v>1974</v>
      </c>
      <c r="G27" s="223" t="s">
        <v>1975</v>
      </c>
    </row>
    <row r="28" spans="2:7" ht="15">
      <c r="B28" s="224" t="s">
        <v>2003</v>
      </c>
      <c r="C28" s="225" t="s">
        <v>2004</v>
      </c>
      <c r="D28" s="246"/>
      <c r="E28" s="247">
        <f>SUM(D29:D31)</f>
        <v>2</v>
      </c>
      <c r="F28" s="228"/>
      <c r="G28" s="575">
        <f>SUM(IF(F29="ü",D29,0),IF(F30="ü",D30,0),IF(F31="ü",D31,0))</f>
        <v>0</v>
      </c>
    </row>
    <row r="29" spans="2:7" ht="38.25">
      <c r="B29" s="229" t="s">
        <v>1978</v>
      </c>
      <c r="C29" s="239" t="s">
        <v>2005</v>
      </c>
      <c r="D29" s="248">
        <v>1</v>
      </c>
      <c r="E29" s="249"/>
      <c r="F29" s="214"/>
      <c r="G29" s="576"/>
    </row>
    <row r="30" spans="2:7" ht="25.5">
      <c r="B30" s="229" t="s">
        <v>1980</v>
      </c>
      <c r="C30" s="230" t="s">
        <v>2006</v>
      </c>
      <c r="D30" s="250">
        <v>0.5</v>
      </c>
      <c r="E30" s="249"/>
      <c r="F30" s="214"/>
      <c r="G30" s="576"/>
    </row>
    <row r="31" spans="2:7" ht="38.25">
      <c r="B31" s="234" t="s">
        <v>1982</v>
      </c>
      <c r="C31" s="235" t="s">
        <v>2007</v>
      </c>
      <c r="D31" s="251">
        <v>0.5</v>
      </c>
      <c r="E31" s="252"/>
      <c r="F31" s="214"/>
      <c r="G31" s="577"/>
    </row>
    <row r="32" spans="2:7" ht="15" customHeight="1">
      <c r="B32" s="224" t="s">
        <v>2008</v>
      </c>
      <c r="C32" s="225" t="s">
        <v>2009</v>
      </c>
      <c r="D32" s="246"/>
      <c r="E32" s="247">
        <v>2</v>
      </c>
      <c r="F32" s="228"/>
      <c r="G32" s="575">
        <f>IF(F33="ü",D33,IF(F34="ü",D34,0))</f>
        <v>0</v>
      </c>
    </row>
    <row r="33" spans="2:8" ht="15" customHeight="1">
      <c r="B33" s="229" t="s">
        <v>1978</v>
      </c>
      <c r="C33" s="230" t="s">
        <v>2010</v>
      </c>
      <c r="D33" s="250">
        <v>2</v>
      </c>
      <c r="E33" s="249"/>
      <c r="F33" s="214"/>
      <c r="G33" s="576"/>
    </row>
    <row r="34" spans="2:8" ht="15" customHeight="1">
      <c r="B34" s="234" t="s">
        <v>1980</v>
      </c>
      <c r="C34" s="235" t="s">
        <v>2011</v>
      </c>
      <c r="D34" s="251">
        <v>0.5</v>
      </c>
      <c r="E34" s="252"/>
      <c r="F34" s="214"/>
      <c r="G34" s="576"/>
      <c r="H34" s="240"/>
    </row>
    <row r="35" spans="2:8" ht="15">
      <c r="B35" s="224" t="s">
        <v>2012</v>
      </c>
      <c r="C35" s="225" t="s">
        <v>2013</v>
      </c>
      <c r="D35" s="246"/>
      <c r="E35" s="247">
        <v>2</v>
      </c>
      <c r="F35" s="228"/>
      <c r="G35" s="575">
        <f>SUM(IF(F36="ü",D36,0),IF(F37="ü",D37,0),IF(F38="ü",D38,0))</f>
        <v>0</v>
      </c>
      <c r="H35" s="240"/>
    </row>
    <row r="36" spans="2:8" ht="38.25">
      <c r="B36" s="229" t="s">
        <v>1978</v>
      </c>
      <c r="C36" s="239" t="s">
        <v>2014</v>
      </c>
      <c r="D36" s="248">
        <v>1</v>
      </c>
      <c r="E36" s="249"/>
      <c r="F36" s="214"/>
      <c r="G36" s="576"/>
      <c r="H36" s="240"/>
    </row>
    <row r="37" spans="2:8" ht="15">
      <c r="B37" s="229" t="s">
        <v>1980</v>
      </c>
      <c r="C37" s="230" t="s">
        <v>2015</v>
      </c>
      <c r="D37" s="250">
        <v>0.5</v>
      </c>
      <c r="E37" s="249"/>
      <c r="F37" s="214"/>
      <c r="G37" s="576"/>
      <c r="H37" s="240"/>
    </row>
    <row r="38" spans="2:8" ht="15">
      <c r="B38" s="234" t="s">
        <v>1982</v>
      </c>
      <c r="C38" s="235" t="s">
        <v>2016</v>
      </c>
      <c r="D38" s="251">
        <v>0.5</v>
      </c>
      <c r="E38" s="252"/>
      <c r="F38" s="214"/>
      <c r="G38" s="577"/>
      <c r="H38" s="240"/>
    </row>
    <row r="39" spans="2:8" ht="15">
      <c r="B39" s="224" t="s">
        <v>2017</v>
      </c>
      <c r="C39" s="225" t="s">
        <v>2018</v>
      </c>
      <c r="D39" s="246"/>
      <c r="E39" s="247">
        <v>1.5</v>
      </c>
      <c r="F39" s="228"/>
      <c r="G39" s="575">
        <f>IF(F40="ü",D40,IF(F41="ü",D41,0))</f>
        <v>0</v>
      </c>
      <c r="H39" s="240"/>
    </row>
    <row r="40" spans="2:8" ht="25.5">
      <c r="B40" s="229" t="s">
        <v>1978</v>
      </c>
      <c r="C40" s="230" t="s">
        <v>2019</v>
      </c>
      <c r="D40" s="250">
        <v>1.5</v>
      </c>
      <c r="E40" s="249"/>
      <c r="F40" s="214"/>
      <c r="G40" s="576"/>
      <c r="H40" s="240"/>
    </row>
    <row r="41" spans="2:8" ht="15">
      <c r="B41" s="234" t="s">
        <v>1980</v>
      </c>
      <c r="C41" s="235" t="s">
        <v>2020</v>
      </c>
      <c r="D41" s="251">
        <v>0.75</v>
      </c>
      <c r="E41" s="252"/>
      <c r="F41" s="214"/>
      <c r="G41" s="577"/>
      <c r="H41" s="240"/>
    </row>
    <row r="42" spans="2:8" ht="30">
      <c r="B42" s="224" t="s">
        <v>2021</v>
      </c>
      <c r="C42" s="225" t="s">
        <v>2022</v>
      </c>
      <c r="D42" s="246"/>
      <c r="E42" s="247">
        <v>1.5</v>
      </c>
      <c r="F42" s="228"/>
      <c r="G42" s="575">
        <f>IF(F43="ü",D43,IF(F44="ü",D44,IF(F45="ü",D45,0)))</f>
        <v>0</v>
      </c>
      <c r="H42" s="240"/>
    </row>
    <row r="43" spans="2:8" ht="15">
      <c r="B43" s="238" t="s">
        <v>1978</v>
      </c>
      <c r="C43" s="239" t="s">
        <v>2023</v>
      </c>
      <c r="D43" s="248">
        <v>1.5</v>
      </c>
      <c r="E43" s="253"/>
      <c r="F43" s="214"/>
      <c r="G43" s="576"/>
      <c r="H43" s="240"/>
    </row>
    <row r="44" spans="2:8" ht="15">
      <c r="B44" s="229" t="s">
        <v>1980</v>
      </c>
      <c r="C44" s="230" t="s">
        <v>2024</v>
      </c>
      <c r="D44" s="250">
        <v>1</v>
      </c>
      <c r="E44" s="249"/>
      <c r="F44" s="214"/>
      <c r="G44" s="576"/>
      <c r="H44" s="240"/>
    </row>
    <row r="45" spans="2:8" ht="15">
      <c r="B45" s="234" t="s">
        <v>1982</v>
      </c>
      <c r="C45" s="235" t="s">
        <v>2025</v>
      </c>
      <c r="D45" s="251">
        <v>0.5</v>
      </c>
      <c r="E45" s="252"/>
      <c r="F45" s="214"/>
      <c r="G45" s="577"/>
      <c r="H45" s="240"/>
    </row>
    <row r="46" spans="2:8" ht="30">
      <c r="B46" s="224" t="s">
        <v>2026</v>
      </c>
      <c r="C46" s="225" t="s">
        <v>2027</v>
      </c>
      <c r="D46" s="246"/>
      <c r="E46" s="247">
        <v>1</v>
      </c>
      <c r="F46" s="228"/>
      <c r="G46" s="580">
        <f>IF(F47="ü",D47,0)</f>
        <v>0</v>
      </c>
      <c r="H46" s="240"/>
    </row>
    <row r="47" spans="2:8" ht="38.25">
      <c r="B47" s="254" t="s">
        <v>1978</v>
      </c>
      <c r="C47" s="255" t="s">
        <v>2028</v>
      </c>
      <c r="D47" s="256">
        <v>1</v>
      </c>
      <c r="E47" s="257"/>
      <c r="F47" s="214"/>
      <c r="G47" s="581"/>
      <c r="H47" s="240"/>
    </row>
    <row r="48" spans="2:8" ht="15">
      <c r="B48" s="206"/>
      <c r="C48" s="243" t="s">
        <v>2000</v>
      </c>
      <c r="D48" s="582">
        <v>10</v>
      </c>
      <c r="E48" s="583"/>
      <c r="F48" s="584">
        <f>SUM(G28:G47)</f>
        <v>0</v>
      </c>
      <c r="G48" s="585"/>
      <c r="H48" s="240"/>
    </row>
    <row r="49" spans="2:8">
      <c r="B49" s="258"/>
      <c r="C49" s="259"/>
      <c r="D49" s="244"/>
      <c r="E49" s="244"/>
      <c r="F49" s="260"/>
      <c r="G49" s="211"/>
      <c r="H49" s="240"/>
    </row>
    <row r="50" spans="2:8">
      <c r="B50" s="258"/>
      <c r="C50" s="259"/>
      <c r="D50" s="244"/>
      <c r="E50" s="244"/>
      <c r="F50" s="260"/>
      <c r="G50" s="211"/>
      <c r="H50" s="240"/>
    </row>
    <row r="51" spans="2:8" ht="15">
      <c r="B51" s="569" t="s">
        <v>2029</v>
      </c>
      <c r="C51" s="571" t="s">
        <v>2030</v>
      </c>
      <c r="D51" s="573" t="s">
        <v>1970</v>
      </c>
      <c r="E51" s="574"/>
      <c r="F51" s="573" t="s">
        <v>1971</v>
      </c>
      <c r="G51" s="574"/>
      <c r="H51" s="240"/>
    </row>
    <row r="52" spans="2:8" ht="15">
      <c r="B52" s="570"/>
      <c r="C52" s="572"/>
      <c r="D52" s="222" t="s">
        <v>1972</v>
      </c>
      <c r="E52" s="223" t="s">
        <v>1973</v>
      </c>
      <c r="F52" s="222" t="s">
        <v>1974</v>
      </c>
      <c r="G52" s="223" t="s">
        <v>1975</v>
      </c>
      <c r="H52" s="240"/>
    </row>
    <row r="53" spans="2:8" ht="15">
      <c r="B53" s="261" t="s">
        <v>2031</v>
      </c>
      <c r="C53" s="262" t="s">
        <v>2032</v>
      </c>
      <c r="D53" s="263"/>
      <c r="E53" s="264">
        <v>6</v>
      </c>
      <c r="F53" s="587">
        <f>SUM(G54:G66)</f>
        <v>0</v>
      </c>
      <c r="G53" s="588"/>
      <c r="H53" s="240"/>
    </row>
    <row r="54" spans="2:8" ht="15">
      <c r="B54" s="224" t="s">
        <v>2033</v>
      </c>
      <c r="C54" s="225" t="s">
        <v>2034</v>
      </c>
      <c r="D54" s="246"/>
      <c r="E54" s="247">
        <v>1.5</v>
      </c>
      <c r="F54" s="228"/>
      <c r="G54" s="580">
        <f>IF(F55="ü",D55,0)</f>
        <v>0</v>
      </c>
      <c r="H54" s="240"/>
    </row>
    <row r="55" spans="2:8" ht="25.5">
      <c r="B55" s="265" t="s">
        <v>1978</v>
      </c>
      <c r="C55" s="259" t="s">
        <v>2035</v>
      </c>
      <c r="D55" s="266">
        <v>1.5</v>
      </c>
      <c r="E55" s="267"/>
      <c r="F55" s="214"/>
      <c r="G55" s="581"/>
      <c r="H55" s="240"/>
    </row>
    <row r="56" spans="2:8" ht="15">
      <c r="B56" s="224" t="s">
        <v>2036</v>
      </c>
      <c r="C56" s="225" t="s">
        <v>2037</v>
      </c>
      <c r="D56" s="246"/>
      <c r="E56" s="247">
        <v>1.5</v>
      </c>
      <c r="F56" s="228"/>
      <c r="G56" s="575">
        <f>IF(F57="ü",D57,IF(F58="ü",D58,0))</f>
        <v>0</v>
      </c>
      <c r="H56" s="240"/>
    </row>
    <row r="57" spans="2:8" ht="15">
      <c r="B57" s="238" t="s">
        <v>1978</v>
      </c>
      <c r="C57" s="230" t="s">
        <v>2038</v>
      </c>
      <c r="D57" s="250">
        <v>1.5</v>
      </c>
      <c r="E57" s="249"/>
      <c r="F57" s="214"/>
      <c r="G57" s="576"/>
      <c r="H57" s="240"/>
    </row>
    <row r="58" spans="2:8" ht="15">
      <c r="B58" s="234" t="s">
        <v>1980</v>
      </c>
      <c r="C58" s="235" t="s">
        <v>2039</v>
      </c>
      <c r="D58" s="251">
        <v>1</v>
      </c>
      <c r="E58" s="252"/>
      <c r="F58" s="214"/>
      <c r="G58" s="577"/>
      <c r="H58" s="240"/>
    </row>
    <row r="59" spans="2:8" ht="15">
      <c r="B59" s="224" t="s">
        <v>2040</v>
      </c>
      <c r="C59" s="225" t="s">
        <v>2041</v>
      </c>
      <c r="D59" s="246"/>
      <c r="E59" s="247">
        <v>1</v>
      </c>
      <c r="F59" s="228"/>
      <c r="G59" s="575">
        <f>IF(F60="ü",D60,IF(F61="ü",D61,0))</f>
        <v>0</v>
      </c>
      <c r="H59" s="240"/>
    </row>
    <row r="60" spans="2:8" ht="25.5">
      <c r="B60" s="238" t="s">
        <v>1978</v>
      </c>
      <c r="C60" s="268" t="s">
        <v>2042</v>
      </c>
      <c r="D60" s="250">
        <v>1</v>
      </c>
      <c r="E60" s="249"/>
      <c r="F60" s="214"/>
      <c r="G60" s="576"/>
      <c r="H60" s="240"/>
    </row>
    <row r="61" spans="2:8" ht="25.5">
      <c r="B61" s="234" t="s">
        <v>1980</v>
      </c>
      <c r="C61" s="269" t="s">
        <v>2043</v>
      </c>
      <c r="D61" s="251">
        <v>0.5</v>
      </c>
      <c r="E61" s="252"/>
      <c r="F61" s="214"/>
      <c r="G61" s="577"/>
      <c r="H61" s="240"/>
    </row>
    <row r="62" spans="2:8" ht="30">
      <c r="B62" s="224" t="s">
        <v>2044</v>
      </c>
      <c r="C62" s="225" t="s">
        <v>2045</v>
      </c>
      <c r="D62" s="246"/>
      <c r="E62" s="247">
        <v>1</v>
      </c>
      <c r="F62" s="228"/>
      <c r="G62" s="580">
        <f>IF(F63="ü",D63,0)</f>
        <v>0</v>
      </c>
      <c r="H62" s="240"/>
    </row>
    <row r="63" spans="2:8" ht="15">
      <c r="B63" s="265" t="s">
        <v>1978</v>
      </c>
      <c r="C63" s="259" t="s">
        <v>2046</v>
      </c>
      <c r="D63" s="266">
        <v>1</v>
      </c>
      <c r="E63" s="267"/>
      <c r="F63" s="214"/>
      <c r="G63" s="581"/>
      <c r="H63" s="240"/>
    </row>
    <row r="64" spans="2:8" ht="15">
      <c r="B64" s="224" t="s">
        <v>2047</v>
      </c>
      <c r="C64" s="225" t="s">
        <v>2048</v>
      </c>
      <c r="D64" s="246"/>
      <c r="E64" s="247">
        <v>1</v>
      </c>
      <c r="F64" s="228"/>
      <c r="G64" s="575" t="str">
        <f>IF(F65="ü",D65,IF(F66="ü",D66,""))</f>
        <v/>
      </c>
      <c r="H64" s="240"/>
    </row>
    <row r="65" spans="2:8" ht="15">
      <c r="B65" s="229" t="s">
        <v>1978</v>
      </c>
      <c r="C65" s="230" t="s">
        <v>2049</v>
      </c>
      <c r="D65" s="250">
        <v>1</v>
      </c>
      <c r="E65" s="249"/>
      <c r="F65" s="214"/>
      <c r="G65" s="576"/>
      <c r="H65" s="240"/>
    </row>
    <row r="66" spans="2:8" ht="15">
      <c r="B66" s="234" t="s">
        <v>1980</v>
      </c>
      <c r="C66" s="235" t="s">
        <v>2050</v>
      </c>
      <c r="D66" s="251">
        <v>0.5</v>
      </c>
      <c r="E66" s="252"/>
      <c r="F66" s="214"/>
      <c r="G66" s="577"/>
    </row>
    <row r="67" spans="2:8" ht="15.75" customHeight="1">
      <c r="B67" s="261" t="s">
        <v>2051</v>
      </c>
      <c r="C67" s="262" t="s">
        <v>2052</v>
      </c>
      <c r="D67" s="263"/>
      <c r="E67" s="264">
        <v>8</v>
      </c>
      <c r="F67" s="587">
        <f>SUM(G68:G86)</f>
        <v>0</v>
      </c>
      <c r="G67" s="588"/>
    </row>
    <row r="68" spans="2:8" ht="15">
      <c r="B68" s="224" t="s">
        <v>2053</v>
      </c>
      <c r="C68" s="225" t="s">
        <v>2054</v>
      </c>
      <c r="D68" s="246"/>
      <c r="E68" s="247">
        <v>2</v>
      </c>
      <c r="F68" s="228"/>
      <c r="G68" s="580">
        <f>IF(F69="ü",D69,IF(F70="ü",D70,IF(F71="ü",D71,0)))+IF(F72="ü",D72,0)</f>
        <v>0</v>
      </c>
    </row>
    <row r="69" spans="2:8" ht="15">
      <c r="B69" s="238" t="s">
        <v>1978</v>
      </c>
      <c r="C69" s="239" t="s">
        <v>2055</v>
      </c>
      <c r="D69" s="248">
        <v>1.5</v>
      </c>
      <c r="E69" s="253"/>
      <c r="F69" s="214"/>
      <c r="G69" s="586"/>
    </row>
    <row r="70" spans="2:8" ht="15">
      <c r="B70" s="238" t="s">
        <v>1980</v>
      </c>
      <c r="C70" s="239" t="s">
        <v>2056</v>
      </c>
      <c r="D70" s="248">
        <v>1</v>
      </c>
      <c r="E70" s="253"/>
      <c r="F70" s="214"/>
      <c r="G70" s="586"/>
    </row>
    <row r="71" spans="2:8" ht="15">
      <c r="B71" s="229" t="s">
        <v>1982</v>
      </c>
      <c r="C71" s="230" t="s">
        <v>2057</v>
      </c>
      <c r="D71" s="248">
        <v>0.5</v>
      </c>
      <c r="E71" s="253"/>
      <c r="F71" s="214"/>
      <c r="G71" s="586"/>
    </row>
    <row r="72" spans="2:8" ht="15">
      <c r="B72" s="234" t="s">
        <v>2058</v>
      </c>
      <c r="C72" s="235" t="s">
        <v>2059</v>
      </c>
      <c r="D72" s="251">
        <v>0.5</v>
      </c>
      <c r="E72" s="252"/>
      <c r="F72" s="214"/>
      <c r="G72" s="581"/>
    </row>
    <row r="73" spans="2:8" ht="15">
      <c r="B73" s="224" t="s">
        <v>2060</v>
      </c>
      <c r="C73" s="225" t="s">
        <v>2061</v>
      </c>
      <c r="D73" s="246"/>
      <c r="E73" s="247">
        <v>2.5</v>
      </c>
      <c r="F73" s="228"/>
      <c r="G73" s="580">
        <f>IF(F74="ü",D74,IF(F75="ü",D75,IF(F76="ü",D76,IF(F77="ü",D77,0))))+IF(F78="ü",D78,0)+IF(F79="ü",D79,0)</f>
        <v>0</v>
      </c>
    </row>
    <row r="74" spans="2:8" ht="15">
      <c r="B74" s="238" t="s">
        <v>1978</v>
      </c>
      <c r="C74" s="230" t="s">
        <v>2062</v>
      </c>
      <c r="D74" s="248">
        <v>1.5</v>
      </c>
      <c r="E74" s="253"/>
      <c r="F74" s="214"/>
      <c r="G74" s="586"/>
    </row>
    <row r="75" spans="2:8" ht="15">
      <c r="B75" s="238" t="s">
        <v>1980</v>
      </c>
      <c r="C75" s="230" t="s">
        <v>2063</v>
      </c>
      <c r="D75" s="248">
        <v>1</v>
      </c>
      <c r="E75" s="253"/>
      <c r="F75" s="214"/>
      <c r="G75" s="586"/>
    </row>
    <row r="76" spans="2:8" ht="15">
      <c r="B76" s="229" t="s">
        <v>1982</v>
      </c>
      <c r="C76" s="230" t="s">
        <v>2064</v>
      </c>
      <c r="D76" s="250">
        <v>0.5</v>
      </c>
      <c r="E76" s="249"/>
      <c r="F76" s="214"/>
      <c r="G76" s="586"/>
    </row>
    <row r="77" spans="2:8" ht="15">
      <c r="B77" s="229" t="s">
        <v>2058</v>
      </c>
      <c r="C77" s="230" t="s">
        <v>2065</v>
      </c>
      <c r="D77" s="250">
        <v>0.5</v>
      </c>
      <c r="E77" s="249"/>
      <c r="F77" s="214"/>
      <c r="G77" s="586"/>
    </row>
    <row r="78" spans="2:8" ht="15">
      <c r="B78" s="234" t="s">
        <v>2066</v>
      </c>
      <c r="C78" s="235" t="s">
        <v>2067</v>
      </c>
      <c r="D78" s="251">
        <v>0.5</v>
      </c>
      <c r="E78" s="252"/>
      <c r="F78" s="214"/>
      <c r="G78" s="586"/>
    </row>
    <row r="79" spans="2:8" ht="25.5">
      <c r="B79" s="234" t="s">
        <v>2068</v>
      </c>
      <c r="C79" s="235" t="s">
        <v>2069</v>
      </c>
      <c r="D79" s="251">
        <v>0.5</v>
      </c>
      <c r="E79" s="252"/>
      <c r="F79" s="214"/>
      <c r="G79" s="581"/>
    </row>
    <row r="80" spans="2:8" ht="15">
      <c r="B80" s="224" t="s">
        <v>2070</v>
      </c>
      <c r="C80" s="225" t="s">
        <v>2071</v>
      </c>
      <c r="D80" s="246"/>
      <c r="E80" s="247">
        <v>1.5</v>
      </c>
      <c r="F80" s="228"/>
      <c r="G80" s="575">
        <f>IF(F81="ü",D81,IF(F82="ü",D82,0))+IF(F83="ü",D83,0)</f>
        <v>0</v>
      </c>
    </row>
    <row r="81" spans="2:8" ht="15">
      <c r="B81" s="238" t="s">
        <v>1978</v>
      </c>
      <c r="C81" s="239" t="s">
        <v>2072</v>
      </c>
      <c r="D81" s="248">
        <v>1</v>
      </c>
      <c r="E81" s="253"/>
      <c r="F81" s="214"/>
      <c r="G81" s="576"/>
    </row>
    <row r="82" spans="2:8" ht="38.25">
      <c r="B82" s="229" t="s">
        <v>1980</v>
      </c>
      <c r="C82" s="230" t="s">
        <v>2073</v>
      </c>
      <c r="D82" s="250">
        <v>0.5</v>
      </c>
      <c r="E82" s="249"/>
      <c r="F82" s="214"/>
      <c r="G82" s="576"/>
      <c r="H82" s="240"/>
    </row>
    <row r="83" spans="2:8" ht="25.5">
      <c r="B83" s="234" t="s">
        <v>1982</v>
      </c>
      <c r="C83" s="235" t="s">
        <v>2074</v>
      </c>
      <c r="D83" s="251">
        <v>0.5</v>
      </c>
      <c r="E83" s="252"/>
      <c r="F83" s="214"/>
      <c r="G83" s="577"/>
      <c r="H83" s="240"/>
    </row>
    <row r="84" spans="2:8" ht="15">
      <c r="B84" s="224" t="s">
        <v>2075</v>
      </c>
      <c r="C84" s="225" t="s">
        <v>2076</v>
      </c>
      <c r="D84" s="246"/>
      <c r="E84" s="247">
        <v>2</v>
      </c>
      <c r="F84" s="228"/>
      <c r="G84" s="575">
        <f>SUM(IF(F85="ü",D85,0),IF(F86="ü",D86,0))</f>
        <v>0</v>
      </c>
      <c r="H84" s="240"/>
    </row>
    <row r="85" spans="2:8" ht="15">
      <c r="B85" s="238" t="s">
        <v>1978</v>
      </c>
      <c r="C85" s="239" t="s">
        <v>2077</v>
      </c>
      <c r="D85" s="248">
        <v>1.5</v>
      </c>
      <c r="E85" s="253"/>
      <c r="F85" s="214"/>
      <c r="G85" s="576"/>
      <c r="H85" s="240"/>
    </row>
    <row r="86" spans="2:8" ht="15">
      <c r="B86" s="241" t="s">
        <v>1980</v>
      </c>
      <c r="C86" s="242" t="s">
        <v>2078</v>
      </c>
      <c r="D86" s="270">
        <v>0.5</v>
      </c>
      <c r="E86" s="271"/>
      <c r="F86" s="272"/>
      <c r="G86" s="577"/>
      <c r="H86" s="240"/>
    </row>
    <row r="87" spans="2:8">
      <c r="B87" s="258"/>
      <c r="C87" s="259"/>
      <c r="D87" s="244"/>
      <c r="E87" s="244"/>
      <c r="F87" s="260"/>
      <c r="G87" s="211"/>
      <c r="H87" s="240"/>
    </row>
    <row r="88" spans="2:8">
      <c r="B88" s="258"/>
      <c r="C88" s="259"/>
      <c r="D88" s="244"/>
      <c r="E88" s="244"/>
      <c r="F88" s="260"/>
      <c r="G88" s="211"/>
      <c r="H88" s="240"/>
    </row>
    <row r="89" spans="2:8" ht="15">
      <c r="B89" s="569" t="s">
        <v>2029</v>
      </c>
      <c r="C89" s="571" t="s">
        <v>2079</v>
      </c>
      <c r="D89" s="573" t="s">
        <v>1970</v>
      </c>
      <c r="E89" s="574"/>
      <c r="F89" s="573" t="s">
        <v>1971</v>
      </c>
      <c r="G89" s="574"/>
      <c r="H89" s="240"/>
    </row>
    <row r="90" spans="2:8" ht="15">
      <c r="B90" s="570"/>
      <c r="C90" s="572"/>
      <c r="D90" s="222" t="s">
        <v>1972</v>
      </c>
      <c r="E90" s="223" t="s">
        <v>1973</v>
      </c>
      <c r="F90" s="222" t="s">
        <v>1974</v>
      </c>
      <c r="G90" s="223" t="s">
        <v>1975</v>
      </c>
      <c r="H90" s="240"/>
    </row>
    <row r="91" spans="2:8" ht="15">
      <c r="B91" s="261" t="s">
        <v>2080</v>
      </c>
      <c r="C91" s="262" t="s">
        <v>2081</v>
      </c>
      <c r="D91" s="273"/>
      <c r="E91" s="264">
        <v>15</v>
      </c>
      <c r="F91" s="587">
        <f>F92+F98+F109</f>
        <v>0</v>
      </c>
      <c r="G91" s="588"/>
      <c r="H91" s="240"/>
    </row>
    <row r="92" spans="2:8" ht="15" customHeight="1">
      <c r="B92" s="224" t="s">
        <v>2082</v>
      </c>
      <c r="C92" s="225" t="s">
        <v>2083</v>
      </c>
      <c r="D92" s="274"/>
      <c r="E92" s="247">
        <v>3.5</v>
      </c>
      <c r="F92" s="589">
        <f>G93</f>
        <v>0</v>
      </c>
      <c r="G92" s="590"/>
      <c r="H92" s="240"/>
    </row>
    <row r="93" spans="2:8" ht="38.25">
      <c r="B93" s="238" t="s">
        <v>1978</v>
      </c>
      <c r="C93" s="275" t="s">
        <v>2084</v>
      </c>
      <c r="D93" s="248">
        <v>3.5</v>
      </c>
      <c r="E93" s="253"/>
      <c r="F93" s="214"/>
      <c r="G93" s="576">
        <f>IF(F93="ü",D93,IF(F94="ü",D94,IF(F95="ü",D95,IF(F96="ü",D96,IF(F97="ü",D97,0)))))</f>
        <v>0</v>
      </c>
      <c r="H93" s="240"/>
    </row>
    <row r="94" spans="2:8" ht="38.25">
      <c r="B94" s="229" t="s">
        <v>1980</v>
      </c>
      <c r="C94" s="230" t="s">
        <v>2085</v>
      </c>
      <c r="D94" s="250">
        <v>2.5</v>
      </c>
      <c r="E94" s="249"/>
      <c r="F94" s="214"/>
      <c r="G94" s="576"/>
      <c r="H94" s="240"/>
    </row>
    <row r="95" spans="2:8" ht="15" customHeight="1">
      <c r="B95" s="229" t="s">
        <v>1982</v>
      </c>
      <c r="C95" s="276" t="s">
        <v>2086</v>
      </c>
      <c r="D95" s="250">
        <v>2</v>
      </c>
      <c r="E95" s="249"/>
      <c r="F95" s="214"/>
      <c r="G95" s="576"/>
      <c r="H95" s="240"/>
    </row>
    <row r="96" spans="2:8" ht="25.5">
      <c r="B96" s="229" t="s">
        <v>2058</v>
      </c>
      <c r="C96" s="230" t="s">
        <v>2087</v>
      </c>
      <c r="D96" s="250">
        <v>1.5</v>
      </c>
      <c r="E96" s="249"/>
      <c r="F96" s="214"/>
      <c r="G96" s="576"/>
      <c r="H96" s="240"/>
    </row>
    <row r="97" spans="2:8" ht="15" customHeight="1">
      <c r="B97" s="234" t="s">
        <v>2066</v>
      </c>
      <c r="C97" s="235" t="s">
        <v>2088</v>
      </c>
      <c r="D97" s="251">
        <v>1</v>
      </c>
      <c r="E97" s="252"/>
      <c r="F97" s="214"/>
      <c r="G97" s="577"/>
      <c r="H97" s="240"/>
    </row>
    <row r="98" spans="2:8" ht="15">
      <c r="B98" s="277" t="s">
        <v>2089</v>
      </c>
      <c r="C98" s="278" t="s">
        <v>2090</v>
      </c>
      <c r="D98" s="279"/>
      <c r="E98" s="280">
        <v>5.5</v>
      </c>
      <c r="F98" s="591">
        <f>SUM(G99:G108)</f>
        <v>0</v>
      </c>
      <c r="G98" s="592"/>
    </row>
    <row r="99" spans="2:8" ht="15">
      <c r="B99" s="281" t="s">
        <v>2091</v>
      </c>
      <c r="C99" s="282" t="s">
        <v>2092</v>
      </c>
      <c r="D99" s="283"/>
      <c r="E99" s="284">
        <v>2</v>
      </c>
      <c r="F99" s="285"/>
      <c r="G99" s="593">
        <f>IF(F100="ü",D100,IF(F101="ü",D101,IF(F102="ü",D102,0)))</f>
        <v>0</v>
      </c>
    </row>
    <row r="100" spans="2:8" ht="25.5">
      <c r="B100" s="238" t="s">
        <v>1978</v>
      </c>
      <c r="C100" s="239" t="s">
        <v>2093</v>
      </c>
      <c r="D100" s="248">
        <v>2</v>
      </c>
      <c r="E100" s="253"/>
      <c r="F100" s="214"/>
      <c r="G100" s="594"/>
    </row>
    <row r="101" spans="2:8" ht="15">
      <c r="B101" s="229" t="s">
        <v>1980</v>
      </c>
      <c r="C101" s="259" t="s">
        <v>2094</v>
      </c>
      <c r="D101" s="250">
        <v>1.5</v>
      </c>
      <c r="E101" s="249"/>
      <c r="F101" s="214"/>
      <c r="G101" s="594"/>
    </row>
    <row r="102" spans="2:8" ht="15">
      <c r="B102" s="234" t="s">
        <v>1982</v>
      </c>
      <c r="C102" s="235" t="s">
        <v>2095</v>
      </c>
      <c r="D102" s="251">
        <v>1</v>
      </c>
      <c r="E102" s="252"/>
      <c r="F102" s="214"/>
      <c r="G102" s="595"/>
    </row>
    <row r="103" spans="2:8" ht="15">
      <c r="B103" s="281" t="s">
        <v>2096</v>
      </c>
      <c r="C103" s="282" t="s">
        <v>2097</v>
      </c>
      <c r="D103" s="283"/>
      <c r="E103" s="284">
        <v>2</v>
      </c>
      <c r="F103" s="285"/>
      <c r="G103" s="593">
        <f>IF(F104="ü",D104,IF(F105="ü",D105,0))</f>
        <v>0</v>
      </c>
    </row>
    <row r="104" spans="2:8" ht="15">
      <c r="B104" s="229" t="s">
        <v>1978</v>
      </c>
      <c r="C104" s="230" t="s">
        <v>2098</v>
      </c>
      <c r="D104" s="250">
        <v>2</v>
      </c>
      <c r="E104" s="249"/>
      <c r="F104" s="214"/>
      <c r="G104" s="594"/>
    </row>
    <row r="105" spans="2:8" ht="15">
      <c r="B105" s="241" t="s">
        <v>1980</v>
      </c>
      <c r="C105" s="255" t="s">
        <v>2099</v>
      </c>
      <c r="D105" s="270">
        <v>1</v>
      </c>
      <c r="E105" s="271"/>
      <c r="F105" s="214"/>
      <c r="G105" s="594"/>
    </row>
    <row r="106" spans="2:8" ht="30">
      <c r="B106" s="286" t="s">
        <v>2100</v>
      </c>
      <c r="C106" s="287" t="s">
        <v>2101</v>
      </c>
      <c r="D106" s="288"/>
      <c r="E106" s="289">
        <v>1.5</v>
      </c>
      <c r="F106" s="285"/>
      <c r="G106" s="593">
        <f>IF(F107="ü",D107,IF(F108="ü",D108,0))</f>
        <v>0</v>
      </c>
    </row>
    <row r="107" spans="2:8" ht="25.5">
      <c r="B107" s="229" t="s">
        <v>1978</v>
      </c>
      <c r="C107" s="276" t="s">
        <v>2102</v>
      </c>
      <c r="D107" s="250">
        <v>1.5</v>
      </c>
      <c r="E107" s="249"/>
      <c r="F107" s="214"/>
      <c r="G107" s="594"/>
    </row>
    <row r="108" spans="2:8" ht="15">
      <c r="B108" s="241" t="s">
        <v>1980</v>
      </c>
      <c r="C108" s="242" t="s">
        <v>2103</v>
      </c>
      <c r="D108" s="270">
        <v>1</v>
      </c>
      <c r="E108" s="271"/>
      <c r="F108" s="214"/>
      <c r="G108" s="594"/>
    </row>
    <row r="109" spans="2:8" ht="15">
      <c r="B109" s="277" t="s">
        <v>2104</v>
      </c>
      <c r="C109" s="278" t="s">
        <v>2105</v>
      </c>
      <c r="D109" s="279"/>
      <c r="E109" s="280">
        <v>6</v>
      </c>
      <c r="F109" s="591">
        <f>SUM(G110:G120)</f>
        <v>0</v>
      </c>
      <c r="G109" s="592"/>
    </row>
    <row r="110" spans="2:8" ht="15">
      <c r="B110" s="281" t="s">
        <v>2106</v>
      </c>
      <c r="C110" s="282" t="s">
        <v>2092</v>
      </c>
      <c r="D110" s="283"/>
      <c r="E110" s="284">
        <v>2</v>
      </c>
      <c r="F110" s="285"/>
      <c r="G110" s="593">
        <f>IF(F111="ü",D111,IF(F112="ü",D112,IF(F113="ü",D113,0)))</f>
        <v>0</v>
      </c>
    </row>
    <row r="111" spans="2:8" ht="38.25">
      <c r="B111" s="229" t="s">
        <v>1978</v>
      </c>
      <c r="C111" s="230" t="s">
        <v>2107</v>
      </c>
      <c r="D111" s="250">
        <v>2</v>
      </c>
      <c r="E111" s="249"/>
      <c r="F111" s="214"/>
      <c r="G111" s="594"/>
    </row>
    <row r="112" spans="2:8" ht="38.25">
      <c r="B112" s="229" t="s">
        <v>1980</v>
      </c>
      <c r="C112" s="230" t="s">
        <v>2108</v>
      </c>
      <c r="D112" s="250">
        <v>1.5</v>
      </c>
      <c r="E112" s="249"/>
      <c r="F112" s="214"/>
      <c r="G112" s="594"/>
    </row>
    <row r="113" spans="2:7" ht="25.5">
      <c r="B113" s="234" t="s">
        <v>1982</v>
      </c>
      <c r="C113" s="235" t="s">
        <v>2109</v>
      </c>
      <c r="D113" s="251">
        <v>1</v>
      </c>
      <c r="E113" s="252"/>
      <c r="F113" s="214"/>
      <c r="G113" s="595"/>
    </row>
    <row r="114" spans="2:7" ht="15">
      <c r="B114" s="281" t="s">
        <v>2110</v>
      </c>
      <c r="C114" s="282" t="s">
        <v>2097</v>
      </c>
      <c r="D114" s="283"/>
      <c r="E114" s="284">
        <v>2</v>
      </c>
      <c r="F114" s="285"/>
      <c r="G114" s="593">
        <f>IF(F115="ü",D115,IF(F116="ü",D116,IF(F117="ü",D117,0)))</f>
        <v>0</v>
      </c>
    </row>
    <row r="115" spans="2:7" ht="25.5">
      <c r="B115" s="229" t="s">
        <v>1978</v>
      </c>
      <c r="C115" s="230" t="s">
        <v>2111</v>
      </c>
      <c r="D115" s="250">
        <v>2</v>
      </c>
      <c r="E115" s="249"/>
      <c r="F115" s="214"/>
      <c r="G115" s="594"/>
    </row>
    <row r="116" spans="2:7" ht="25.5">
      <c r="B116" s="229" t="s">
        <v>1980</v>
      </c>
      <c r="C116" s="230" t="s">
        <v>2112</v>
      </c>
      <c r="D116" s="250">
        <v>1.5</v>
      </c>
      <c r="E116" s="249"/>
      <c r="F116" s="214"/>
      <c r="G116" s="594"/>
    </row>
    <row r="117" spans="2:7" ht="15">
      <c r="B117" s="234" t="s">
        <v>1982</v>
      </c>
      <c r="C117" s="235" t="s">
        <v>2103</v>
      </c>
      <c r="D117" s="251">
        <v>0.5</v>
      </c>
      <c r="E117" s="252"/>
      <c r="F117" s="214"/>
      <c r="G117" s="595"/>
    </row>
    <row r="118" spans="2:7" ht="15">
      <c r="B118" s="281" t="s">
        <v>2113</v>
      </c>
      <c r="C118" s="282" t="s">
        <v>2114</v>
      </c>
      <c r="D118" s="283"/>
      <c r="E118" s="284">
        <v>2</v>
      </c>
      <c r="F118" s="285"/>
      <c r="G118" s="593">
        <f>IF(D3="ü",E118,IF(F119="ü",D119,IF(F120="ü",D120,0)))</f>
        <v>0</v>
      </c>
    </row>
    <row r="119" spans="2:7" ht="15">
      <c r="B119" s="229" t="s">
        <v>1978</v>
      </c>
      <c r="C119" s="230" t="s">
        <v>2115</v>
      </c>
      <c r="D119" s="250">
        <v>2</v>
      </c>
      <c r="E119" s="249"/>
      <c r="F119" s="214"/>
      <c r="G119" s="594"/>
    </row>
    <row r="120" spans="2:7" ht="15">
      <c r="B120" s="241" t="s">
        <v>1980</v>
      </c>
      <c r="C120" s="242" t="s">
        <v>2116</v>
      </c>
      <c r="D120" s="270">
        <v>1</v>
      </c>
      <c r="E120" s="271"/>
      <c r="F120" s="272"/>
      <c r="G120" s="595"/>
    </row>
    <row r="121" spans="2:7">
      <c r="B121" s="258"/>
      <c r="C121" s="259"/>
      <c r="D121" s="244"/>
      <c r="E121" s="244"/>
      <c r="F121" s="260"/>
      <c r="G121" s="211"/>
    </row>
    <row r="122" spans="2:7">
      <c r="B122" s="258"/>
      <c r="C122" s="259"/>
      <c r="D122" s="244"/>
      <c r="E122" s="244"/>
      <c r="F122" s="260"/>
      <c r="G122" s="211"/>
    </row>
    <row r="123" spans="2:7" ht="15">
      <c r="B123" s="569" t="s">
        <v>2029</v>
      </c>
      <c r="C123" s="571" t="s">
        <v>2079</v>
      </c>
      <c r="D123" s="573" t="s">
        <v>1970</v>
      </c>
      <c r="E123" s="574"/>
      <c r="F123" s="578" t="s">
        <v>1971</v>
      </c>
      <c r="G123" s="579"/>
    </row>
    <row r="124" spans="2:7" ht="15">
      <c r="B124" s="570"/>
      <c r="C124" s="572"/>
      <c r="D124" s="222" t="s">
        <v>1972</v>
      </c>
      <c r="E124" s="223" t="s">
        <v>1973</v>
      </c>
      <c r="F124" s="222" t="s">
        <v>1974</v>
      </c>
      <c r="G124" s="223" t="s">
        <v>1975</v>
      </c>
    </row>
    <row r="125" spans="2:7" ht="15">
      <c r="B125" s="261" t="s">
        <v>2117</v>
      </c>
      <c r="C125" s="262" t="s">
        <v>2118</v>
      </c>
      <c r="D125" s="290"/>
      <c r="E125" s="264">
        <v>4</v>
      </c>
      <c r="F125" s="587">
        <f>SUM(G126:G134)</f>
        <v>0</v>
      </c>
      <c r="G125" s="588"/>
    </row>
    <row r="126" spans="2:7" ht="15">
      <c r="B126" s="224" t="s">
        <v>2119</v>
      </c>
      <c r="C126" s="225" t="s">
        <v>2120</v>
      </c>
      <c r="D126" s="246"/>
      <c r="E126" s="247">
        <v>2</v>
      </c>
      <c r="F126" s="228"/>
      <c r="G126" s="575">
        <f>IF(F127="ü",D127,IF(F128="ü",D128,"0"))+IF(F129="ü",D129,0)</f>
        <v>0</v>
      </c>
    </row>
    <row r="127" spans="2:7" ht="25.5">
      <c r="B127" s="229" t="s">
        <v>1978</v>
      </c>
      <c r="C127" s="230" t="s">
        <v>2121</v>
      </c>
      <c r="D127" s="250">
        <v>1</v>
      </c>
      <c r="E127" s="249"/>
      <c r="F127" s="214"/>
      <c r="G127" s="576"/>
    </row>
    <row r="128" spans="2:7" ht="15">
      <c r="B128" s="229" t="s">
        <v>1980</v>
      </c>
      <c r="C128" s="230" t="s">
        <v>2122</v>
      </c>
      <c r="D128" s="250">
        <v>0.5</v>
      </c>
      <c r="E128" s="249"/>
      <c r="F128" s="214"/>
      <c r="G128" s="576"/>
    </row>
    <row r="129" spans="2:7" ht="15">
      <c r="B129" s="234" t="s">
        <v>1982</v>
      </c>
      <c r="C129" s="235" t="s">
        <v>2123</v>
      </c>
      <c r="D129" s="251">
        <v>1</v>
      </c>
      <c r="E129" s="252"/>
      <c r="F129" s="214"/>
      <c r="G129" s="577"/>
    </row>
    <row r="130" spans="2:7" ht="15">
      <c r="B130" s="224" t="s">
        <v>2124</v>
      </c>
      <c r="C130" s="225" t="s">
        <v>2125</v>
      </c>
      <c r="D130" s="246"/>
      <c r="E130" s="247">
        <v>2</v>
      </c>
      <c r="F130" s="228"/>
      <c r="G130" s="596">
        <f>SUM(IF(F131="ü",D131,0),IF(F132="ü",D132,0),IF(F133="ü",D133,0),IF(F134="ü",D134,0))</f>
        <v>0</v>
      </c>
    </row>
    <row r="131" spans="2:7" ht="15">
      <c r="B131" s="229" t="s">
        <v>1978</v>
      </c>
      <c r="C131" s="276" t="s">
        <v>2126</v>
      </c>
      <c r="D131" s="250">
        <v>0.5</v>
      </c>
      <c r="E131" s="249"/>
      <c r="F131" s="214"/>
      <c r="G131" s="597"/>
    </row>
    <row r="132" spans="2:7" ht="15">
      <c r="B132" s="229" t="s">
        <v>1980</v>
      </c>
      <c r="C132" s="276" t="s">
        <v>2127</v>
      </c>
      <c r="D132" s="250">
        <v>0.5</v>
      </c>
      <c r="E132" s="249"/>
      <c r="F132" s="214"/>
      <c r="G132" s="597"/>
    </row>
    <row r="133" spans="2:7" ht="15">
      <c r="B133" s="229" t="s">
        <v>1982</v>
      </c>
      <c r="C133" s="276" t="s">
        <v>2128</v>
      </c>
      <c r="D133" s="250">
        <v>0.5</v>
      </c>
      <c r="E133" s="249"/>
      <c r="F133" s="214"/>
      <c r="G133" s="597"/>
    </row>
    <row r="134" spans="2:7" ht="25.5">
      <c r="B134" s="241" t="s">
        <v>2058</v>
      </c>
      <c r="C134" s="291" t="s">
        <v>2129</v>
      </c>
      <c r="D134" s="270">
        <v>0.5</v>
      </c>
      <c r="E134" s="271"/>
      <c r="F134" s="214"/>
      <c r="G134" s="598"/>
    </row>
    <row r="135" spans="2:7" ht="15">
      <c r="B135" s="261" t="s">
        <v>2130</v>
      </c>
      <c r="C135" s="262" t="s">
        <v>2131</v>
      </c>
      <c r="D135" s="292"/>
      <c r="E135" s="264">
        <v>7</v>
      </c>
      <c r="F135" s="587">
        <f>SUM(G136:G150)</f>
        <v>0</v>
      </c>
      <c r="G135" s="588"/>
    </row>
    <row r="136" spans="2:7" ht="15">
      <c r="B136" s="224" t="s">
        <v>2132</v>
      </c>
      <c r="C136" s="225" t="s">
        <v>2133</v>
      </c>
      <c r="D136" s="246"/>
      <c r="E136" s="247">
        <v>2</v>
      </c>
      <c r="F136" s="228"/>
      <c r="G136" s="575">
        <f>IF(F137="ü",D137,IF(F138="ü",D138,"0"))+IF(F139="ü",D139,0)</f>
        <v>0</v>
      </c>
    </row>
    <row r="137" spans="2:7" ht="15">
      <c r="B137" s="229" t="s">
        <v>1978</v>
      </c>
      <c r="C137" s="230" t="s">
        <v>2134</v>
      </c>
      <c r="D137" s="250">
        <v>1.5</v>
      </c>
      <c r="E137" s="249"/>
      <c r="F137" s="214"/>
      <c r="G137" s="576"/>
    </row>
    <row r="138" spans="2:7" ht="15">
      <c r="B138" s="229" t="s">
        <v>1980</v>
      </c>
      <c r="C138" s="230" t="s">
        <v>2135</v>
      </c>
      <c r="D138" s="250">
        <v>1</v>
      </c>
      <c r="E138" s="249"/>
      <c r="F138" s="214"/>
      <c r="G138" s="576"/>
    </row>
    <row r="139" spans="2:7" ht="15">
      <c r="B139" s="234" t="s">
        <v>1982</v>
      </c>
      <c r="C139" s="235" t="s">
        <v>2136</v>
      </c>
      <c r="D139" s="251">
        <v>0.5</v>
      </c>
      <c r="E139" s="252"/>
      <c r="F139" s="214"/>
      <c r="G139" s="577"/>
    </row>
    <row r="140" spans="2:7" ht="15">
      <c r="B140" s="224" t="s">
        <v>2137</v>
      </c>
      <c r="C140" s="225" t="s">
        <v>2138</v>
      </c>
      <c r="D140" s="246"/>
      <c r="E140" s="247">
        <v>1</v>
      </c>
      <c r="F140" s="228"/>
      <c r="G140" s="580">
        <f>IF(F141="ü",D141,0)</f>
        <v>0</v>
      </c>
    </row>
    <row r="141" spans="2:7" ht="15">
      <c r="B141" s="265" t="s">
        <v>1978</v>
      </c>
      <c r="C141" s="259" t="s">
        <v>2139</v>
      </c>
      <c r="D141" s="266">
        <v>1</v>
      </c>
      <c r="E141" s="267"/>
      <c r="F141" s="214"/>
      <c r="G141" s="581"/>
    </row>
    <row r="142" spans="2:7" ht="15">
      <c r="B142" s="224" t="s">
        <v>2140</v>
      </c>
      <c r="C142" s="225" t="s">
        <v>2141</v>
      </c>
      <c r="D142" s="246"/>
      <c r="E142" s="247">
        <v>2.5</v>
      </c>
      <c r="F142" s="228"/>
      <c r="G142" s="596">
        <f>IF(F143="ü",D143,IF(F144="ü",D144,IF(F145="ü",D145,"0")))+IF(F146="ü",D146,0)</f>
        <v>0</v>
      </c>
    </row>
    <row r="143" spans="2:7" ht="15">
      <c r="B143" s="238" t="s">
        <v>1978</v>
      </c>
      <c r="C143" s="239" t="s">
        <v>2142</v>
      </c>
      <c r="D143" s="248">
        <v>2</v>
      </c>
      <c r="E143" s="253"/>
      <c r="F143" s="214"/>
      <c r="G143" s="597"/>
    </row>
    <row r="144" spans="2:7" ht="15">
      <c r="B144" s="229" t="s">
        <v>1980</v>
      </c>
      <c r="C144" s="230" t="s">
        <v>2143</v>
      </c>
      <c r="D144" s="250">
        <v>1</v>
      </c>
      <c r="E144" s="249"/>
      <c r="F144" s="214"/>
      <c r="G144" s="597"/>
    </row>
    <row r="145" spans="2:9" ht="25.5">
      <c r="B145" s="229" t="s">
        <v>1982</v>
      </c>
      <c r="C145" s="230" t="s">
        <v>2144</v>
      </c>
      <c r="D145" s="250">
        <v>0.5</v>
      </c>
      <c r="E145" s="249"/>
      <c r="F145" s="214"/>
      <c r="G145" s="597"/>
    </row>
    <row r="146" spans="2:9" ht="25.5">
      <c r="B146" s="234" t="s">
        <v>2058</v>
      </c>
      <c r="C146" s="269" t="s">
        <v>2145</v>
      </c>
      <c r="D146" s="251">
        <v>0.5</v>
      </c>
      <c r="E146" s="252"/>
      <c r="F146" s="214"/>
      <c r="G146" s="598"/>
      <c r="H146" s="240"/>
      <c r="I146" s="240"/>
    </row>
    <row r="147" spans="2:9" ht="15">
      <c r="B147" s="224" t="s">
        <v>2146</v>
      </c>
      <c r="C147" s="225" t="s">
        <v>2147</v>
      </c>
      <c r="D147" s="246"/>
      <c r="E147" s="247">
        <v>1.5</v>
      </c>
      <c r="F147" s="228"/>
      <c r="G147" s="575">
        <f>IF(D3="ü",E147,SUM(IF(F148="ü",D148,0),IF(F149="ü",D149,0),IF(F150="ü",D150,0)))</f>
        <v>0</v>
      </c>
      <c r="H147" s="240"/>
      <c r="I147" s="240"/>
    </row>
    <row r="148" spans="2:9" ht="15">
      <c r="B148" s="238" t="s">
        <v>1978</v>
      </c>
      <c r="C148" s="239" t="s">
        <v>2148</v>
      </c>
      <c r="D148" s="248">
        <v>0.5</v>
      </c>
      <c r="E148" s="253"/>
      <c r="F148" s="214"/>
      <c r="G148" s="576"/>
      <c r="H148" s="240"/>
      <c r="I148" s="240"/>
    </row>
    <row r="149" spans="2:9" ht="15">
      <c r="B149" s="229" t="s">
        <v>1980</v>
      </c>
      <c r="C149" s="230" t="s">
        <v>2149</v>
      </c>
      <c r="D149" s="250">
        <v>0.5</v>
      </c>
      <c r="E149" s="249"/>
      <c r="F149" s="214"/>
      <c r="G149" s="576"/>
      <c r="H149" s="240"/>
      <c r="I149" s="240"/>
    </row>
    <row r="150" spans="2:9" ht="25.5">
      <c r="B150" s="241" t="s">
        <v>1982</v>
      </c>
      <c r="C150" s="242" t="s">
        <v>2150</v>
      </c>
      <c r="D150" s="270">
        <v>0.5</v>
      </c>
      <c r="E150" s="271"/>
      <c r="F150" s="214"/>
      <c r="G150" s="577"/>
      <c r="H150" s="240"/>
      <c r="I150" s="240"/>
    </row>
    <row r="151" spans="2:9">
      <c r="B151" s="206"/>
      <c r="C151" s="243" t="s">
        <v>2000</v>
      </c>
      <c r="D151" s="601">
        <v>40</v>
      </c>
      <c r="E151" s="602"/>
      <c r="F151" s="603">
        <f>F125+F135+F109+F98+F92+F67+F53</f>
        <v>0</v>
      </c>
      <c r="G151" s="604"/>
      <c r="H151" s="293"/>
      <c r="I151" s="293"/>
    </row>
    <row r="152" spans="2:9">
      <c r="B152" s="294"/>
      <c r="C152" s="207"/>
      <c r="D152" s="295"/>
      <c r="E152" s="296"/>
      <c r="F152" s="297"/>
      <c r="G152" s="211"/>
      <c r="H152" s="293"/>
      <c r="I152" s="293"/>
    </row>
    <row r="153" spans="2:9">
      <c r="B153" s="294"/>
      <c r="C153" s="243" t="s">
        <v>6</v>
      </c>
      <c r="D153" s="601">
        <v>60</v>
      </c>
      <c r="E153" s="602"/>
      <c r="F153" s="603">
        <f>F23+F48+F151</f>
        <v>0</v>
      </c>
      <c r="G153" s="604"/>
      <c r="H153" s="293"/>
      <c r="I153" s="293"/>
    </row>
    <row r="154" spans="2:9">
      <c r="B154" s="298"/>
      <c r="C154" s="299"/>
      <c r="D154" s="205"/>
      <c r="E154" s="205"/>
      <c r="F154" s="205"/>
      <c r="G154" s="300"/>
      <c r="H154" s="205"/>
      <c r="I154" s="205"/>
    </row>
    <row r="155" spans="2:9" ht="15">
      <c r="B155" s="206"/>
      <c r="C155" s="599" t="s">
        <v>2151</v>
      </c>
      <c r="D155" s="599"/>
      <c r="E155" s="599"/>
      <c r="F155" s="599"/>
      <c r="G155" s="599"/>
      <c r="H155" s="205"/>
      <c r="I155" s="205"/>
    </row>
    <row r="156" spans="2:9">
      <c r="F156" s="221"/>
      <c r="H156" s="221"/>
      <c r="I156" s="221"/>
    </row>
    <row r="157" spans="2:9" ht="15" customHeight="1">
      <c r="B157" s="600" t="s">
        <v>2152</v>
      </c>
      <c r="C157" s="600"/>
      <c r="D157" s="600"/>
      <c r="E157" s="600"/>
      <c r="F157" s="600"/>
      <c r="G157" s="600"/>
      <c r="H157" s="304"/>
    </row>
  </sheetData>
  <mergeCells count="72">
    <mergeCell ref="C155:G155"/>
    <mergeCell ref="B157:G157"/>
    <mergeCell ref="G142:G146"/>
    <mergeCell ref="G147:G150"/>
    <mergeCell ref="D151:E151"/>
    <mergeCell ref="F151:G151"/>
    <mergeCell ref="D153:E153"/>
    <mergeCell ref="F153:G153"/>
    <mergeCell ref="G140:G141"/>
    <mergeCell ref="G106:G108"/>
    <mergeCell ref="F109:G109"/>
    <mergeCell ref="G110:G113"/>
    <mergeCell ref="G114:G117"/>
    <mergeCell ref="G118:G120"/>
    <mergeCell ref="F125:G125"/>
    <mergeCell ref="G126:G129"/>
    <mergeCell ref="G130:G134"/>
    <mergeCell ref="F135:G135"/>
    <mergeCell ref="G136:G139"/>
    <mergeCell ref="B123:B124"/>
    <mergeCell ref="C123:C124"/>
    <mergeCell ref="D123:E123"/>
    <mergeCell ref="F123:G123"/>
    <mergeCell ref="F91:G91"/>
    <mergeCell ref="F92:G92"/>
    <mergeCell ref="G93:G97"/>
    <mergeCell ref="F98:G98"/>
    <mergeCell ref="G99:G102"/>
    <mergeCell ref="G103:G105"/>
    <mergeCell ref="G73:G79"/>
    <mergeCell ref="G80:G83"/>
    <mergeCell ref="G84:G86"/>
    <mergeCell ref="B89:B90"/>
    <mergeCell ref="C89:C90"/>
    <mergeCell ref="D89:E89"/>
    <mergeCell ref="F89:G89"/>
    <mergeCell ref="G68:G72"/>
    <mergeCell ref="B51:B52"/>
    <mergeCell ref="C51:C52"/>
    <mergeCell ref="D51:E51"/>
    <mergeCell ref="F51:G51"/>
    <mergeCell ref="F53:G53"/>
    <mergeCell ref="G54:G55"/>
    <mergeCell ref="G56:G58"/>
    <mergeCell ref="G59:G61"/>
    <mergeCell ref="G62:G63"/>
    <mergeCell ref="G64:G66"/>
    <mergeCell ref="F67:G67"/>
    <mergeCell ref="G35:G38"/>
    <mergeCell ref="G39:G41"/>
    <mergeCell ref="G42:G45"/>
    <mergeCell ref="G46:G47"/>
    <mergeCell ref="D48:E48"/>
    <mergeCell ref="F48:G48"/>
    <mergeCell ref="B26:B27"/>
    <mergeCell ref="C26:C27"/>
    <mergeCell ref="D26:E26"/>
    <mergeCell ref="F26:G26"/>
    <mergeCell ref="G28:G31"/>
    <mergeCell ref="G32:G34"/>
    <mergeCell ref="G11:G13"/>
    <mergeCell ref="G14:G16"/>
    <mergeCell ref="G17:G19"/>
    <mergeCell ref="G20:G22"/>
    <mergeCell ref="D23:E23"/>
    <mergeCell ref="F23:G23"/>
    <mergeCell ref="B1:G1"/>
    <mergeCell ref="B5:B6"/>
    <mergeCell ref="C5:C6"/>
    <mergeCell ref="D5:E5"/>
    <mergeCell ref="F5:G5"/>
    <mergeCell ref="G7:G10"/>
  </mergeCells>
  <conditionalFormatting sqref="G1:G1048576">
    <cfRule type="cellIs" dxfId="233" priority="1" operator="equal">
      <formula>0</formula>
    </cfRule>
  </conditionalFormatting>
  <pageMargins left="0.25" right="0.25" top="0.75" bottom="0.75" header="0.3" footer="0.3"/>
  <pageSetup paperSize="9" scale="99" fitToHeight="0" orientation="portrait" r:id="rId1"/>
  <rowBreaks count="4" manualBreakCount="4">
    <brk id="24" min="1" max="6" man="1"/>
    <brk id="49" min="1" max="6" man="1"/>
    <brk id="87" min="1" max="6" man="1"/>
    <brk id="121" min="1" max="6" man="1"/>
  </rowBreaks>
  <ignoredErrors>
    <ignoredError sqref="G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D3 F8:F10 F12:F13 F15:F16 F18:F19 F21:F22 F29:F31 F33:F34 F36:F38 F40:F41 F43:F45 F47 F55 F57:F58 F60:F61 F63 F65:F66 F69:F72 F74:F79 F81:F83 F85:F86 F93:F97 F100:F102 F104:F105 F107:F108 F111:F113 F115:F117 F119:F120 F127:F129 F131:F134 F137:F139 F141 F143:F146 F148:F150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J43"/>
  <sheetViews>
    <sheetView view="pageBreakPreview" zoomScaleNormal="100" zoomScaleSheetLayoutView="100" workbookViewId="0">
      <selection activeCell="N27" sqref="N27:N28"/>
    </sheetView>
  </sheetViews>
  <sheetFormatPr defaultRowHeight="15"/>
  <cols>
    <col min="2" max="6" width="9.140625" style="221"/>
    <col min="7" max="7" width="26.5703125" style="221" customWidth="1"/>
    <col min="8" max="8" width="11" style="221" customWidth="1"/>
    <col min="9" max="9" width="11" customWidth="1"/>
    <col min="10" max="10" width="11" style="221" customWidth="1"/>
  </cols>
  <sheetData>
    <row r="1" spans="2:10" ht="40.5" customHeight="1">
      <c r="B1" s="605" t="s">
        <v>2154</v>
      </c>
      <c r="C1" s="605"/>
      <c r="D1" s="605"/>
      <c r="E1" s="605"/>
      <c r="F1" s="605"/>
      <c r="G1" s="605"/>
      <c r="H1" s="605"/>
      <c r="I1" s="605"/>
      <c r="J1" s="605"/>
    </row>
    <row r="3" spans="2:10" s="84" customFormat="1">
      <c r="B3" s="306" t="s">
        <v>2155</v>
      </c>
      <c r="C3" s="307"/>
      <c r="D3" s="307"/>
      <c r="E3" s="307"/>
      <c r="F3" s="307"/>
      <c r="G3" s="307"/>
      <c r="H3" s="308" t="s">
        <v>1970</v>
      </c>
      <c r="I3" s="308" t="s">
        <v>1974</v>
      </c>
      <c r="J3" s="308" t="s">
        <v>1971</v>
      </c>
    </row>
    <row r="4" spans="2:10" s="310" customFormat="1" ht="5.25">
      <c r="B4" s="309"/>
      <c r="C4" s="309"/>
      <c r="D4" s="309"/>
      <c r="E4" s="309"/>
      <c r="F4" s="309"/>
      <c r="G4" s="309"/>
      <c r="H4" s="309"/>
      <c r="I4" s="309"/>
      <c r="J4" s="309"/>
    </row>
    <row r="5" spans="2:10">
      <c r="B5" s="606" t="s">
        <v>2156</v>
      </c>
      <c r="C5" s="607"/>
      <c r="D5" s="607"/>
      <c r="E5" s="607"/>
      <c r="F5" s="607"/>
      <c r="G5" s="608"/>
      <c r="H5" s="311">
        <v>0.5</v>
      </c>
      <c r="I5" s="214"/>
      <c r="J5" s="609">
        <f>IF(I5="ü",H5,0)+IF(I6="ü",H6,0)</f>
        <v>0</v>
      </c>
    </row>
    <row r="6" spans="2:10">
      <c r="B6" s="611" t="s">
        <v>2157</v>
      </c>
      <c r="C6" s="612"/>
      <c r="D6" s="612"/>
      <c r="E6" s="612"/>
      <c r="F6" s="612"/>
      <c r="G6" s="613"/>
      <c r="H6" s="311">
        <v>0.5</v>
      </c>
      <c r="I6" s="214"/>
      <c r="J6" s="610"/>
    </row>
    <row r="7" spans="2:10">
      <c r="B7" s="205"/>
      <c r="C7" s="205"/>
      <c r="D7" s="205"/>
      <c r="E7" s="205"/>
      <c r="F7" s="205"/>
      <c r="G7" s="205"/>
      <c r="H7" s="312"/>
      <c r="I7" s="313"/>
      <c r="J7" s="314"/>
    </row>
    <row r="8" spans="2:10">
      <c r="B8" s="315" t="s">
        <v>2158</v>
      </c>
      <c r="C8" s="205"/>
      <c r="D8" s="205"/>
      <c r="E8" s="205"/>
      <c r="F8" s="205"/>
      <c r="G8" s="205"/>
      <c r="H8" s="312"/>
      <c r="I8" s="313"/>
      <c r="J8" s="314"/>
    </row>
    <row r="9" spans="2:10" s="310" customFormat="1" ht="5.25">
      <c r="B9" s="309"/>
      <c r="C9" s="309"/>
      <c r="D9" s="309"/>
      <c r="E9" s="309"/>
      <c r="F9" s="309"/>
      <c r="G9" s="309"/>
      <c r="H9" s="316"/>
      <c r="I9" s="317"/>
      <c r="J9" s="318"/>
    </row>
    <row r="10" spans="2:10">
      <c r="B10" s="611" t="s">
        <v>2159</v>
      </c>
      <c r="C10" s="612"/>
      <c r="D10" s="612"/>
      <c r="E10" s="612"/>
      <c r="F10" s="612"/>
      <c r="G10" s="613"/>
      <c r="H10" s="311">
        <v>1</v>
      </c>
      <c r="I10" s="214"/>
      <c r="J10" s="609" t="str">
        <f>IF(I10="ü",H10,IF(I11="ü",H11,""))</f>
        <v/>
      </c>
    </row>
    <row r="11" spans="2:10">
      <c r="B11" s="611" t="s">
        <v>2160</v>
      </c>
      <c r="C11" s="612"/>
      <c r="D11" s="612"/>
      <c r="E11" s="612"/>
      <c r="F11" s="612"/>
      <c r="G11" s="613"/>
      <c r="H11" s="311">
        <v>0.5</v>
      </c>
      <c r="I11" s="214"/>
      <c r="J11" s="614"/>
    </row>
    <row r="12" spans="2:10">
      <c r="B12" s="611" t="s">
        <v>2161</v>
      </c>
      <c r="C12" s="612"/>
      <c r="D12" s="612"/>
      <c r="E12" s="612"/>
      <c r="F12" s="612"/>
      <c r="G12" s="613"/>
      <c r="H12" s="311">
        <v>0</v>
      </c>
      <c r="I12" s="214"/>
      <c r="J12" s="610"/>
    </row>
    <row r="13" spans="2:10">
      <c r="B13" s="205"/>
      <c r="C13" s="205"/>
      <c r="D13" s="205"/>
      <c r="E13" s="205"/>
      <c r="F13" s="205"/>
      <c r="G13" s="205"/>
      <c r="H13" s="312"/>
      <c r="I13" s="319"/>
      <c r="J13" s="314"/>
    </row>
    <row r="14" spans="2:10">
      <c r="B14" s="315" t="s">
        <v>2162</v>
      </c>
      <c r="C14" s="205"/>
      <c r="D14" s="205"/>
      <c r="E14" s="205"/>
      <c r="F14" s="205"/>
      <c r="G14" s="205"/>
      <c r="H14" s="312"/>
      <c r="I14" s="319"/>
      <c r="J14" s="314"/>
    </row>
    <row r="15" spans="2:10" s="310" customFormat="1" ht="5.25">
      <c r="B15" s="309"/>
      <c r="C15" s="309"/>
      <c r="D15" s="309"/>
      <c r="E15" s="309"/>
      <c r="F15" s="309"/>
      <c r="G15" s="309"/>
      <c r="H15" s="316"/>
      <c r="I15" s="320"/>
      <c r="J15" s="318"/>
    </row>
    <row r="16" spans="2:10">
      <c r="B16" s="611" t="s">
        <v>2163</v>
      </c>
      <c r="C16" s="612"/>
      <c r="D16" s="612"/>
      <c r="E16" s="612"/>
      <c r="F16" s="612"/>
      <c r="G16" s="613"/>
      <c r="H16" s="311">
        <v>1.5</v>
      </c>
      <c r="I16" s="214"/>
      <c r="J16" s="609" t="str">
        <f>IF(I16="ü",H16,IF(I17="ü",H17,IF(I18="ü",H18,"")))</f>
        <v/>
      </c>
    </row>
    <row r="17" spans="2:10">
      <c r="B17" s="611" t="s">
        <v>2164</v>
      </c>
      <c r="C17" s="612"/>
      <c r="D17" s="612"/>
      <c r="E17" s="612"/>
      <c r="F17" s="612"/>
      <c r="G17" s="613"/>
      <c r="H17" s="311">
        <v>1</v>
      </c>
      <c r="I17" s="214"/>
      <c r="J17" s="614"/>
    </row>
    <row r="18" spans="2:10">
      <c r="B18" s="611" t="s">
        <v>2165</v>
      </c>
      <c r="C18" s="612"/>
      <c r="D18" s="612"/>
      <c r="E18" s="612"/>
      <c r="F18" s="612"/>
      <c r="G18" s="613"/>
      <c r="H18" s="311">
        <v>0.5</v>
      </c>
      <c r="I18" s="214"/>
      <c r="J18" s="614"/>
    </row>
    <row r="19" spans="2:10">
      <c r="B19" s="611" t="s">
        <v>2166</v>
      </c>
      <c r="C19" s="612"/>
      <c r="D19" s="612"/>
      <c r="E19" s="612"/>
      <c r="F19" s="612"/>
      <c r="G19" s="613"/>
      <c r="H19" s="311">
        <v>0</v>
      </c>
      <c r="I19" s="214"/>
      <c r="J19" s="610"/>
    </row>
    <row r="20" spans="2:10">
      <c r="B20" s="205"/>
      <c r="C20" s="205"/>
      <c r="D20" s="205"/>
      <c r="E20" s="205"/>
      <c r="F20" s="205"/>
      <c r="G20" s="205"/>
      <c r="H20" s="312"/>
      <c r="I20" s="319"/>
      <c r="J20" s="314"/>
    </row>
    <row r="21" spans="2:10">
      <c r="B21" s="315" t="s">
        <v>2167</v>
      </c>
      <c r="C21" s="205"/>
      <c r="D21" s="205"/>
      <c r="E21" s="205"/>
      <c r="F21" s="205"/>
      <c r="G21" s="205"/>
      <c r="H21" s="312"/>
      <c r="I21" s="319"/>
      <c r="J21" s="314"/>
    </row>
    <row r="22" spans="2:10" s="310" customFormat="1" ht="5.25">
      <c r="B22" s="309"/>
      <c r="C22" s="309"/>
      <c r="D22" s="309"/>
      <c r="E22" s="309"/>
      <c r="F22" s="309"/>
      <c r="G22" s="309"/>
      <c r="H22" s="316"/>
      <c r="I22" s="320"/>
      <c r="J22" s="318"/>
    </row>
    <row r="23" spans="2:10">
      <c r="B23" s="611" t="s">
        <v>2168</v>
      </c>
      <c r="C23" s="612"/>
      <c r="D23" s="612"/>
      <c r="E23" s="612"/>
      <c r="F23" s="612"/>
      <c r="G23" s="613"/>
      <c r="H23" s="311">
        <v>1</v>
      </c>
      <c r="I23" s="214"/>
      <c r="J23" s="609" t="str">
        <f>IF(I23="ü",H23,IF(I24="ü",H24,IF(I25="ü",H25,IF(I26="ü",H26,""))))</f>
        <v/>
      </c>
    </row>
    <row r="24" spans="2:10">
      <c r="B24" s="611" t="s">
        <v>2169</v>
      </c>
      <c r="C24" s="612"/>
      <c r="D24" s="612"/>
      <c r="E24" s="612"/>
      <c r="F24" s="612"/>
      <c r="G24" s="613"/>
      <c r="H24" s="311">
        <v>0</v>
      </c>
      <c r="I24" s="214"/>
      <c r="J24" s="614"/>
    </row>
    <row r="25" spans="2:10">
      <c r="B25" s="611" t="s">
        <v>2170</v>
      </c>
      <c r="C25" s="612"/>
      <c r="D25" s="612"/>
      <c r="E25" s="612"/>
      <c r="F25" s="612"/>
      <c r="G25" s="613"/>
      <c r="H25" s="311">
        <v>0.5</v>
      </c>
      <c r="I25" s="214"/>
      <c r="J25" s="614"/>
    </row>
    <row r="26" spans="2:10">
      <c r="B26" s="611" t="s">
        <v>2171</v>
      </c>
      <c r="C26" s="612"/>
      <c r="D26" s="612"/>
      <c r="E26" s="612"/>
      <c r="F26" s="612"/>
      <c r="G26" s="613"/>
      <c r="H26" s="311">
        <v>0.75</v>
      </c>
      <c r="I26" s="214"/>
      <c r="J26" s="610"/>
    </row>
    <row r="27" spans="2:10">
      <c r="B27" s="205"/>
      <c r="C27" s="205"/>
      <c r="D27" s="205"/>
      <c r="E27" s="205"/>
      <c r="F27" s="205"/>
      <c r="G27" s="205"/>
      <c r="H27" s="312"/>
      <c r="I27" s="319"/>
      <c r="J27" s="314"/>
    </row>
    <row r="28" spans="2:10">
      <c r="B28" s="315" t="s">
        <v>2172</v>
      </c>
      <c r="C28" s="205"/>
      <c r="D28" s="205"/>
      <c r="E28" s="205"/>
      <c r="F28" s="205"/>
      <c r="G28" s="205"/>
      <c r="H28" s="312"/>
      <c r="I28" s="319"/>
      <c r="J28" s="314"/>
    </row>
    <row r="29" spans="2:10" s="310" customFormat="1" ht="5.25">
      <c r="B29" s="309"/>
      <c r="C29" s="309"/>
      <c r="D29" s="309"/>
      <c r="E29" s="309"/>
      <c r="F29" s="309"/>
      <c r="G29" s="309"/>
      <c r="H29" s="316"/>
      <c r="I29" s="320"/>
      <c r="J29" s="318"/>
    </row>
    <row r="30" spans="2:10">
      <c r="B30" s="611" t="s">
        <v>2173</v>
      </c>
      <c r="C30" s="612"/>
      <c r="D30" s="612"/>
      <c r="E30" s="612"/>
      <c r="F30" s="612"/>
      <c r="G30" s="613"/>
      <c r="H30" s="311">
        <v>1.5</v>
      </c>
      <c r="I30" s="214"/>
      <c r="J30" s="609" t="str">
        <f>IF(I30="ü",H30,IF(I31="ü",H31,IF(I32="ü",H32,"")))</f>
        <v/>
      </c>
    </row>
    <row r="31" spans="2:10">
      <c r="B31" s="611" t="s">
        <v>2174</v>
      </c>
      <c r="C31" s="612"/>
      <c r="D31" s="612"/>
      <c r="E31" s="612"/>
      <c r="F31" s="612"/>
      <c r="G31" s="613"/>
      <c r="H31" s="311">
        <v>1</v>
      </c>
      <c r="I31" s="214"/>
      <c r="J31" s="614"/>
    </row>
    <row r="32" spans="2:10">
      <c r="B32" s="611" t="s">
        <v>2175</v>
      </c>
      <c r="C32" s="612"/>
      <c r="D32" s="612"/>
      <c r="E32" s="612"/>
      <c r="F32" s="612"/>
      <c r="G32" s="613"/>
      <c r="H32" s="311">
        <v>0.5</v>
      </c>
      <c r="I32" s="214"/>
      <c r="J32" s="614"/>
    </row>
    <row r="33" spans="2:10">
      <c r="B33" s="611" t="s">
        <v>2176</v>
      </c>
      <c r="C33" s="612"/>
      <c r="D33" s="612"/>
      <c r="E33" s="612"/>
      <c r="F33" s="612"/>
      <c r="G33" s="613"/>
      <c r="H33" s="311">
        <v>0</v>
      </c>
      <c r="I33" s="214"/>
      <c r="J33" s="610"/>
    </row>
    <row r="34" spans="2:10">
      <c r="B34" s="205"/>
      <c r="C34" s="205"/>
      <c r="D34" s="205"/>
      <c r="E34" s="205"/>
      <c r="F34" s="205"/>
      <c r="G34" s="205"/>
      <c r="H34" s="312"/>
      <c r="I34" s="319"/>
      <c r="J34" s="314"/>
    </row>
    <row r="35" spans="2:10">
      <c r="B35" s="315" t="s">
        <v>2177</v>
      </c>
      <c r="C35" s="205"/>
      <c r="D35" s="205"/>
      <c r="E35" s="205"/>
      <c r="F35" s="205"/>
      <c r="G35" s="205"/>
      <c r="H35" s="312"/>
      <c r="I35" s="319"/>
      <c r="J35" s="314"/>
    </row>
    <row r="36" spans="2:10" s="310" customFormat="1" ht="5.25">
      <c r="B36" s="309"/>
      <c r="C36" s="309"/>
      <c r="D36" s="309"/>
      <c r="E36" s="309"/>
      <c r="F36" s="309"/>
      <c r="G36" s="309"/>
      <c r="H36" s="316"/>
      <c r="I36" s="320"/>
      <c r="J36" s="318"/>
    </row>
    <row r="37" spans="2:10">
      <c r="B37" s="611" t="s">
        <v>2178</v>
      </c>
      <c r="C37" s="612"/>
      <c r="D37" s="612"/>
      <c r="E37" s="612"/>
      <c r="F37" s="612"/>
      <c r="G37" s="613"/>
      <c r="H37" s="311">
        <v>6</v>
      </c>
      <c r="I37" s="321">
        <f>NQ!F153</f>
        <v>0</v>
      </c>
      <c r="J37" s="322">
        <f>I37/10</f>
        <v>0</v>
      </c>
    </row>
    <row r="39" spans="2:10" ht="18.75">
      <c r="B39" s="615" t="s">
        <v>2179</v>
      </c>
      <c r="C39" s="616"/>
      <c r="D39" s="616"/>
      <c r="E39" s="616"/>
      <c r="F39" s="616"/>
      <c r="G39" s="616"/>
      <c r="H39" s="617">
        <f>1+SUM(J5:J33)/100</f>
        <v>1</v>
      </c>
      <c r="I39" s="618"/>
      <c r="J39" s="619"/>
    </row>
    <row r="40" spans="2:10" s="310" customFormat="1" ht="5.25">
      <c r="B40" s="323"/>
      <c r="C40" s="323"/>
      <c r="D40" s="323"/>
      <c r="E40" s="323"/>
      <c r="F40" s="323"/>
      <c r="G40" s="323"/>
      <c r="H40" s="323"/>
      <c r="J40" s="323"/>
    </row>
    <row r="41" spans="2:10" s="310" customFormat="1" ht="5.25">
      <c r="B41" s="323"/>
      <c r="C41" s="323"/>
      <c r="D41" s="323"/>
      <c r="E41" s="323"/>
      <c r="F41" s="323"/>
      <c r="G41" s="323"/>
      <c r="H41" s="323"/>
      <c r="J41" s="323"/>
    </row>
    <row r="42" spans="2:10" s="310" customFormat="1" ht="5.25">
      <c r="B42" s="323"/>
      <c r="C42" s="323"/>
      <c r="D42" s="323"/>
      <c r="E42" s="323"/>
      <c r="F42" s="323"/>
      <c r="G42" s="323"/>
      <c r="H42" s="323"/>
      <c r="J42" s="323"/>
    </row>
    <row r="43" spans="2:10">
      <c r="B43" s="620" t="s">
        <v>2180</v>
      </c>
      <c r="C43" s="620"/>
      <c r="D43" s="620"/>
      <c r="E43" s="620"/>
      <c r="F43" s="620"/>
      <c r="G43" s="620"/>
      <c r="H43" s="620"/>
      <c r="I43" s="324"/>
      <c r="J43" s="205"/>
    </row>
  </sheetData>
  <mergeCells count="27">
    <mergeCell ref="B39:G39"/>
    <mergeCell ref="H39:J39"/>
    <mergeCell ref="B43:H43"/>
    <mergeCell ref="B30:G30"/>
    <mergeCell ref="J30:J33"/>
    <mergeCell ref="B31:G31"/>
    <mergeCell ref="B32:G32"/>
    <mergeCell ref="B33:G33"/>
    <mergeCell ref="B37:G37"/>
    <mergeCell ref="B16:G16"/>
    <mergeCell ref="J16:J19"/>
    <mergeCell ref="B17:G17"/>
    <mergeCell ref="B18:G18"/>
    <mergeCell ref="B19:G19"/>
    <mergeCell ref="B23:G23"/>
    <mergeCell ref="J23:J26"/>
    <mergeCell ref="B24:G24"/>
    <mergeCell ref="B25:G25"/>
    <mergeCell ref="B26:G26"/>
    <mergeCell ref="B1:J1"/>
    <mergeCell ref="B5:G5"/>
    <mergeCell ref="J5:J6"/>
    <mergeCell ref="B6:G6"/>
    <mergeCell ref="B10:G10"/>
    <mergeCell ref="J10:J12"/>
    <mergeCell ref="B11:G11"/>
    <mergeCell ref="B12:G12"/>
  </mergeCells>
  <pageMargins left="0.25" right="0.25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I5:I6 I10:I12 I16:I19 I23:I26 I30:I33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2"/>
  <sheetViews>
    <sheetView showGridLines="0" view="pageBreakPreview" zoomScaleNormal="100" zoomScaleSheetLayoutView="100" workbookViewId="0">
      <pane ySplit="5" topLeftCell="A6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3.28515625" style="192" customWidth="1"/>
    <col min="2" max="2" width="23.28515625" style="192" customWidth="1"/>
    <col min="3" max="3" width="26.7109375" style="192" customWidth="1"/>
    <col min="4" max="5" width="13.28515625" style="192" customWidth="1"/>
    <col min="6" max="6" width="22.28515625" style="192" customWidth="1"/>
    <col min="7" max="16384" width="9.140625" style="192"/>
  </cols>
  <sheetData>
    <row r="1" spans="1:6" ht="57" customHeight="1"/>
    <row r="2" spans="1:6">
      <c r="A2" s="563" t="str">
        <f>CONCATENATE("FINANCIAMENTO  -  ",Formulário!D15," para ",Formulário!D23)</f>
        <v xml:space="preserve">FINANCIAMENTO  -   para Aquisição e Reabilitação de  fogos - </v>
      </c>
      <c r="B2" s="563"/>
      <c r="C2" s="563"/>
      <c r="D2" s="563"/>
      <c r="E2" s="563"/>
      <c r="F2" s="563"/>
    </row>
    <row r="3" spans="1:6" ht="15.75">
      <c r="A3" s="562" t="s">
        <v>2567</v>
      </c>
      <c r="B3" s="562"/>
      <c r="C3" s="562"/>
      <c r="D3" s="562"/>
      <c r="E3" s="562"/>
      <c r="F3" s="562"/>
    </row>
    <row r="4" spans="1:6">
      <c r="F4" s="379" t="s">
        <v>2223</v>
      </c>
    </row>
    <row r="5" spans="1:6" ht="51">
      <c r="A5" s="327" t="s">
        <v>2359</v>
      </c>
      <c r="B5" s="327" t="s">
        <v>2423</v>
      </c>
      <c r="C5" s="327" t="s">
        <v>2434</v>
      </c>
      <c r="D5" s="327" t="s">
        <v>2343</v>
      </c>
      <c r="E5" s="327" t="s">
        <v>2341</v>
      </c>
      <c r="F5" s="327" t="s">
        <v>2342</v>
      </c>
    </row>
    <row r="6" spans="1:6">
      <c r="A6" s="375" t="s">
        <v>2340</v>
      </c>
      <c r="B6" s="375"/>
      <c r="C6" s="376">
        <v>1876873441</v>
      </c>
      <c r="D6" s="374"/>
      <c r="E6" s="374">
        <v>1</v>
      </c>
      <c r="F6" s="374">
        <v>1</v>
      </c>
    </row>
    <row r="7" spans="1:6" ht="25.5">
      <c r="A7" s="375" t="s">
        <v>2222</v>
      </c>
      <c r="B7" s="375" t="s">
        <v>2345</v>
      </c>
      <c r="C7" s="376">
        <v>1</v>
      </c>
      <c r="D7" s="374"/>
      <c r="E7" s="374">
        <v>1</v>
      </c>
      <c r="F7" s="374">
        <v>1</v>
      </c>
    </row>
    <row r="8" spans="1:6">
      <c r="A8" s="375" t="s">
        <v>1916</v>
      </c>
      <c r="B8" s="375"/>
      <c r="C8" s="376">
        <v>1</v>
      </c>
      <c r="D8" s="374" t="s">
        <v>2346</v>
      </c>
      <c r="E8" s="374">
        <v>1</v>
      </c>
      <c r="F8" s="374">
        <v>1</v>
      </c>
    </row>
    <row r="9" spans="1:6">
      <c r="A9" s="375" t="s">
        <v>2218</v>
      </c>
      <c r="B9" s="375"/>
      <c r="C9" s="376">
        <v>1</v>
      </c>
      <c r="D9" s="374"/>
      <c r="E9" s="374">
        <v>1</v>
      </c>
      <c r="F9" s="374">
        <v>1</v>
      </c>
    </row>
    <row r="10" spans="1:6">
      <c r="A10" s="375"/>
      <c r="B10" s="375"/>
      <c r="C10" s="376">
        <v>1</v>
      </c>
      <c r="D10" s="374"/>
      <c r="E10" s="374">
        <v>1</v>
      </c>
      <c r="F10" s="374">
        <v>1</v>
      </c>
    </row>
    <row r="11" spans="1:6">
      <c r="A11" s="375" t="s">
        <v>1917</v>
      </c>
      <c r="B11" s="375"/>
      <c r="C11" s="376">
        <v>1</v>
      </c>
      <c r="D11" s="374"/>
      <c r="E11" s="374">
        <v>1</v>
      </c>
      <c r="F11" s="374">
        <v>1</v>
      </c>
    </row>
    <row r="12" spans="1:6">
      <c r="A12" s="375" t="s">
        <v>2219</v>
      </c>
      <c r="B12" s="375"/>
      <c r="C12" s="376">
        <v>1</v>
      </c>
      <c r="D12" s="374"/>
      <c r="E12" s="374">
        <v>1</v>
      </c>
      <c r="F12" s="374">
        <v>1</v>
      </c>
    </row>
    <row r="13" spans="1:6">
      <c r="A13" s="375" t="s">
        <v>2220</v>
      </c>
      <c r="B13" s="375"/>
      <c r="C13" s="376">
        <v>1</v>
      </c>
      <c r="D13" s="374"/>
      <c r="E13" s="374">
        <v>1</v>
      </c>
      <c r="F13" s="374">
        <v>1</v>
      </c>
    </row>
    <row r="14" spans="1:6">
      <c r="A14" s="375" t="s">
        <v>2437</v>
      </c>
      <c r="B14" s="375"/>
      <c r="C14" s="376">
        <v>1</v>
      </c>
      <c r="D14" s="374"/>
      <c r="E14" s="374">
        <v>1</v>
      </c>
      <c r="F14" s="374">
        <v>1</v>
      </c>
    </row>
    <row r="15" spans="1:6">
      <c r="A15" s="375" t="s">
        <v>2221</v>
      </c>
      <c r="B15" s="375"/>
      <c r="C15" s="376">
        <v>1</v>
      </c>
      <c r="D15" s="374"/>
      <c r="E15" s="374">
        <v>1</v>
      </c>
      <c r="F15" s="374">
        <v>1</v>
      </c>
    </row>
    <row r="16" spans="1:6" ht="25.5">
      <c r="A16" s="375" t="s">
        <v>2436</v>
      </c>
      <c r="B16" s="328"/>
      <c r="C16" s="376">
        <v>1</v>
      </c>
      <c r="D16" s="374"/>
      <c r="E16" s="374">
        <v>1</v>
      </c>
      <c r="F16" s="374">
        <v>1</v>
      </c>
    </row>
    <row r="17" spans="1:6">
      <c r="A17" s="375"/>
      <c r="B17" s="328"/>
      <c r="C17" s="376">
        <v>1</v>
      </c>
      <c r="D17" s="374"/>
      <c r="E17" s="374">
        <v>1</v>
      </c>
      <c r="F17" s="374">
        <v>1</v>
      </c>
    </row>
    <row r="18" spans="1:6">
      <c r="A18" s="375"/>
      <c r="B18" s="328"/>
      <c r="C18" s="376">
        <v>1</v>
      </c>
      <c r="D18" s="374"/>
      <c r="E18" s="374">
        <v>1</v>
      </c>
      <c r="F18" s="374">
        <v>1</v>
      </c>
    </row>
    <row r="19" spans="1:6">
      <c r="A19" s="375"/>
      <c r="B19" s="328"/>
      <c r="C19" s="376">
        <v>1</v>
      </c>
      <c r="D19" s="374"/>
      <c r="E19" s="374">
        <v>1</v>
      </c>
      <c r="F19" s="374">
        <v>1</v>
      </c>
    </row>
    <row r="20" spans="1:6">
      <c r="A20" s="375"/>
      <c r="B20" s="328"/>
      <c r="C20" s="376">
        <v>1</v>
      </c>
      <c r="D20" s="374"/>
      <c r="E20" s="374">
        <v>1</v>
      </c>
      <c r="F20" s="374">
        <v>1</v>
      </c>
    </row>
    <row r="21" spans="1:6">
      <c r="A21" s="375"/>
      <c r="B21" s="328"/>
      <c r="C21" s="376">
        <v>1</v>
      </c>
      <c r="D21" s="374" t="s">
        <v>2344</v>
      </c>
      <c r="E21" s="374">
        <v>1</v>
      </c>
      <c r="F21" s="374">
        <v>1</v>
      </c>
    </row>
    <row r="22" spans="1:6">
      <c r="A22" s="375"/>
      <c r="B22" s="328"/>
      <c r="C22" s="376">
        <v>1</v>
      </c>
      <c r="D22" s="374"/>
      <c r="E22" s="374">
        <v>1</v>
      </c>
      <c r="F22" s="374">
        <v>1</v>
      </c>
    </row>
    <row r="23" spans="1:6">
      <c r="A23" s="375"/>
      <c r="B23" s="328"/>
      <c r="C23" s="376">
        <v>1</v>
      </c>
      <c r="D23" s="374"/>
      <c r="E23" s="374">
        <v>1</v>
      </c>
      <c r="F23" s="374">
        <v>1</v>
      </c>
    </row>
    <row r="24" spans="1:6">
      <c r="A24" s="375"/>
      <c r="B24" s="328"/>
      <c r="C24" s="376">
        <v>1</v>
      </c>
      <c r="D24" s="374"/>
      <c r="E24" s="374">
        <v>1</v>
      </c>
      <c r="F24" s="374">
        <v>1</v>
      </c>
    </row>
    <row r="25" spans="1:6">
      <c r="A25" s="375"/>
      <c r="B25" s="328"/>
      <c r="C25" s="376">
        <v>1</v>
      </c>
      <c r="D25" s="374"/>
      <c r="E25" s="374">
        <v>1</v>
      </c>
      <c r="F25" s="374">
        <v>1</v>
      </c>
    </row>
    <row r="26" spans="1:6">
      <c r="A26" s="375"/>
      <c r="B26" s="328"/>
      <c r="C26" s="376">
        <v>1</v>
      </c>
      <c r="D26" s="374"/>
      <c r="E26" s="374">
        <v>1</v>
      </c>
      <c r="F26" s="374">
        <v>1</v>
      </c>
    </row>
    <row r="27" spans="1:6">
      <c r="A27" s="375"/>
      <c r="B27" s="328"/>
      <c r="C27" s="376">
        <v>1</v>
      </c>
      <c r="D27" s="374"/>
      <c r="E27" s="374">
        <v>1</v>
      </c>
      <c r="F27" s="374">
        <v>1</v>
      </c>
    </row>
    <row r="28" spans="1:6">
      <c r="A28" s="375"/>
      <c r="B28" s="328"/>
      <c r="C28" s="376">
        <v>1</v>
      </c>
      <c r="D28" s="374"/>
      <c r="E28" s="374">
        <v>1</v>
      </c>
      <c r="F28" s="374">
        <v>1</v>
      </c>
    </row>
    <row r="29" spans="1:6">
      <c r="A29" s="375"/>
      <c r="B29" s="328"/>
      <c r="C29" s="376">
        <v>1</v>
      </c>
      <c r="D29" s="374"/>
      <c r="E29" s="374">
        <v>1</v>
      </c>
      <c r="F29" s="374">
        <v>1</v>
      </c>
    </row>
    <row r="30" spans="1:6">
      <c r="A30" s="375"/>
      <c r="B30" s="328"/>
      <c r="C30" s="376">
        <v>1</v>
      </c>
      <c r="D30" s="374"/>
      <c r="E30" s="374">
        <v>1</v>
      </c>
      <c r="F30" s="374">
        <v>1</v>
      </c>
    </row>
    <row r="31" spans="1:6" s="361" customFormat="1">
      <c r="A31" s="359"/>
      <c r="B31" s="359"/>
      <c r="C31" s="359"/>
      <c r="D31" s="359"/>
      <c r="E31" s="359"/>
      <c r="F31" s="359"/>
    </row>
    <row r="32" spans="1:6" s="204" customFormat="1">
      <c r="A32" s="358"/>
      <c r="B32" s="358"/>
      <c r="C32" s="358"/>
      <c r="D32" s="358"/>
      <c r="E32" s="358"/>
      <c r="F32" s="358"/>
    </row>
  </sheetData>
  <mergeCells count="2">
    <mergeCell ref="A2:F2"/>
    <mergeCell ref="A3:F3"/>
  </mergeCells>
  <conditionalFormatting sqref="A6:B7 B8:B15">
    <cfRule type="duplicateValues" dxfId="232" priority="2"/>
  </conditionalFormatting>
  <conditionalFormatting sqref="B16:B30">
    <cfRule type="duplicateValues" dxfId="231" priority="82"/>
  </conditionalFormatting>
  <conditionalFormatting sqref="A8:A30">
    <cfRule type="duplicateValues" dxfId="23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'Anexo III'!$F$7:$P$7</xm:f>
          </x14:formula1>
          <xm:sqref>A6:A30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2" customWidth="1"/>
    <col min="2" max="2" width="18" style="192" customWidth="1"/>
    <col min="3" max="6" width="21.140625" style="192" customWidth="1"/>
    <col min="7" max="8" width="21.140625" style="329" customWidth="1"/>
    <col min="9" max="9" width="9.140625" style="192"/>
    <col min="10" max="10" width="10.140625" style="192" bestFit="1" customWidth="1"/>
    <col min="11" max="16384" width="9.140625" style="192"/>
  </cols>
  <sheetData>
    <row r="1" spans="1:8" ht="39.75" customHeight="1"/>
    <row r="2" spans="1:8" ht="12.75" customHeight="1">
      <c r="A2" s="563" t="str">
        <f>CONCATENATE("FINANCIAMENTO ao ",Formulário!D15," para ",Formulário!D23)</f>
        <v xml:space="preserve">FINANCIAMENTO ao  para Aquisição e Reabilitação de  fogos - </v>
      </c>
      <c r="B2" s="563"/>
      <c r="C2" s="563"/>
      <c r="D2" s="563"/>
      <c r="E2" s="563"/>
      <c r="F2" s="563"/>
      <c r="G2" s="563"/>
      <c r="H2" s="563"/>
    </row>
    <row r="3" spans="1:8" ht="15.75" customHeight="1">
      <c r="A3" s="562" t="s">
        <v>2566</v>
      </c>
      <c r="B3" s="562"/>
      <c r="C3" s="562"/>
      <c r="D3" s="562"/>
      <c r="E3" s="562"/>
      <c r="F3" s="562"/>
      <c r="G3" s="562"/>
      <c r="H3" s="562"/>
    </row>
    <row r="5" spans="1:8">
      <c r="A5" s="418" t="s">
        <v>2360</v>
      </c>
    </row>
    <row r="7" spans="1:8" s="378" customFormat="1" ht="25.5">
      <c r="A7" s="625" t="s">
        <v>2425</v>
      </c>
      <c r="B7" s="625"/>
      <c r="C7" s="625"/>
      <c r="D7" s="380" t="s">
        <v>2349</v>
      </c>
      <c r="E7" s="380" t="s">
        <v>2350</v>
      </c>
      <c r="F7" s="381" t="s">
        <v>2351</v>
      </c>
      <c r="G7" s="381" t="s">
        <v>2352</v>
      </c>
      <c r="H7" s="381" t="s">
        <v>2353</v>
      </c>
    </row>
    <row r="8" spans="1:8">
      <c r="A8" s="382" t="s">
        <v>2426</v>
      </c>
      <c r="B8" s="382"/>
      <c r="C8" s="383"/>
      <c r="D8" s="383"/>
      <c r="E8" s="382"/>
      <c r="F8" s="382"/>
      <c r="G8" s="384"/>
      <c r="H8" s="384"/>
    </row>
    <row r="9" spans="1:8">
      <c r="C9" s="377"/>
      <c r="D9" s="377"/>
    </row>
    <row r="10" spans="1:8" ht="54.75" customHeight="1">
      <c r="A10" s="623" t="s">
        <v>2358</v>
      </c>
      <c r="B10" s="624"/>
      <c r="C10" s="621" t="s">
        <v>2427</v>
      </c>
      <c r="D10" s="622"/>
      <c r="E10" s="621" t="s">
        <v>2428</v>
      </c>
      <c r="F10" s="622"/>
      <c r="G10" s="621" t="s">
        <v>2429</v>
      </c>
      <c r="H10" s="622"/>
    </row>
    <row r="11" spans="1:8" ht="38.25">
      <c r="A11" s="327" t="s">
        <v>2424</v>
      </c>
      <c r="B11" s="327" t="s">
        <v>2348</v>
      </c>
      <c r="C11" s="327" t="s">
        <v>2356</v>
      </c>
      <c r="D11" s="327" t="s">
        <v>2357</v>
      </c>
      <c r="E11" s="327" t="s">
        <v>2354</v>
      </c>
      <c r="F11" s="327" t="s">
        <v>2355</v>
      </c>
      <c r="G11" s="419" t="s">
        <v>2430</v>
      </c>
      <c r="H11" s="327" t="s">
        <v>2431</v>
      </c>
    </row>
    <row r="12" spans="1:8">
      <c r="A12" s="328" t="str">
        <f>+'Anexo II'!A6</f>
        <v>F1</v>
      </c>
      <c r="B12" s="328"/>
      <c r="C12" s="374"/>
      <c r="D12" s="374"/>
      <c r="E12" s="374"/>
      <c r="F12" s="374"/>
      <c r="G12" s="374"/>
      <c r="H12" s="374"/>
    </row>
    <row r="13" spans="1:8">
      <c r="A13" s="328" t="str">
        <f>+'Anexo II'!A7</f>
        <v>F2</v>
      </c>
      <c r="B13" s="328"/>
      <c r="C13" s="374"/>
      <c r="D13" s="374"/>
      <c r="E13" s="374"/>
      <c r="F13" s="374"/>
      <c r="G13" s="374"/>
      <c r="H13" s="374"/>
    </row>
    <row r="14" spans="1:8">
      <c r="A14" s="328" t="str">
        <f>+'Anexo II'!A8</f>
        <v>F3</v>
      </c>
      <c r="B14" s="328"/>
      <c r="C14" s="374"/>
      <c r="D14" s="374"/>
      <c r="E14" s="374"/>
      <c r="F14" s="374"/>
      <c r="G14" s="374"/>
      <c r="H14" s="374"/>
    </row>
    <row r="15" spans="1:8">
      <c r="A15" s="328" t="str">
        <f>+'Anexo II'!A9</f>
        <v>F4</v>
      </c>
      <c r="B15" s="328"/>
      <c r="C15" s="374"/>
      <c r="D15" s="374"/>
      <c r="E15" s="374"/>
      <c r="F15" s="374"/>
      <c r="G15" s="374"/>
      <c r="H15" s="374"/>
    </row>
    <row r="16" spans="1:8">
      <c r="A16" s="328" t="str">
        <f>+'Anexo II'!A10</f>
        <v>F5</v>
      </c>
      <c r="B16" s="328"/>
      <c r="C16" s="374"/>
      <c r="D16" s="374"/>
      <c r="E16" s="374"/>
      <c r="F16" s="374"/>
      <c r="G16" s="374"/>
      <c r="H16" s="374"/>
    </row>
    <row r="17" spans="1:8">
      <c r="A17" s="328" t="str">
        <f>+'Anexo II'!A11</f>
        <v>F6</v>
      </c>
      <c r="B17" s="328"/>
      <c r="C17" s="374"/>
      <c r="D17" s="374"/>
      <c r="E17" s="374"/>
      <c r="F17" s="374"/>
      <c r="G17" s="374"/>
      <c r="H17" s="374"/>
    </row>
    <row r="18" spans="1:8">
      <c r="A18" s="328" t="str">
        <f>+'Anexo II'!A12</f>
        <v>F7</v>
      </c>
      <c r="B18" s="328"/>
      <c r="C18" s="374"/>
      <c r="D18" s="374"/>
      <c r="E18" s="374"/>
      <c r="F18" s="374"/>
      <c r="G18" s="374"/>
      <c r="H18" s="374"/>
    </row>
    <row r="19" spans="1:8">
      <c r="A19" s="328" t="str">
        <f>+'Anexo II'!A13</f>
        <v>F8</v>
      </c>
      <c r="B19" s="328"/>
      <c r="C19" s="374"/>
      <c r="D19" s="374"/>
      <c r="E19" s="374"/>
      <c r="F19" s="374"/>
      <c r="G19" s="374"/>
      <c r="H19" s="374"/>
    </row>
    <row r="20" spans="1:8">
      <c r="A20" s="328" t="str">
        <f>+'Anexo II'!A14</f>
        <v>F9</v>
      </c>
      <c r="B20" s="328"/>
      <c r="C20" s="374"/>
      <c r="D20" s="374"/>
      <c r="E20" s="374"/>
      <c r="F20" s="374"/>
      <c r="G20" s="374"/>
      <c r="H20" s="374"/>
    </row>
    <row r="21" spans="1:8">
      <c r="A21" s="328" t="str">
        <f>+'Anexo II'!A15</f>
        <v>F10</v>
      </c>
      <c r="B21" s="328"/>
      <c r="C21" s="374"/>
      <c r="D21" s="374"/>
      <c r="E21" s="374"/>
      <c r="F21" s="374"/>
      <c r="G21" s="374"/>
      <c r="H21" s="374"/>
    </row>
    <row r="22" spans="1:8">
      <c r="A22" s="328" t="str">
        <f>+'Anexo II'!A16</f>
        <v>F11</v>
      </c>
      <c r="B22" s="328"/>
      <c r="C22" s="374"/>
      <c r="D22" s="374"/>
      <c r="E22" s="374"/>
      <c r="F22" s="374"/>
      <c r="G22" s="374"/>
      <c r="H22" s="374"/>
    </row>
    <row r="23" spans="1:8">
      <c r="A23" s="328" t="str">
        <f>+'Anexo II'!A17</f>
        <v>F12</v>
      </c>
      <c r="B23" s="328"/>
      <c r="C23" s="374"/>
      <c r="D23" s="374"/>
      <c r="E23" s="374"/>
      <c r="F23" s="374"/>
      <c r="G23" s="374"/>
      <c r="H23" s="374"/>
    </row>
    <row r="24" spans="1:8">
      <c r="A24" s="328" t="str">
        <f>+'Anexo II'!A18</f>
        <v>F13</v>
      </c>
      <c r="B24" s="328"/>
      <c r="C24" s="374"/>
      <c r="D24" s="374"/>
      <c r="E24" s="374"/>
      <c r="F24" s="374"/>
      <c r="G24" s="374"/>
      <c r="H24" s="374"/>
    </row>
    <row r="25" spans="1:8">
      <c r="A25" s="328" t="str">
        <f>+'Anexo II'!A19</f>
        <v>F14</v>
      </c>
      <c r="B25" s="328"/>
      <c r="C25" s="374"/>
      <c r="D25" s="374"/>
      <c r="E25" s="374"/>
      <c r="F25" s="374"/>
      <c r="G25" s="374"/>
      <c r="H25" s="374"/>
    </row>
    <row r="26" spans="1:8">
      <c r="A26" s="328" t="str">
        <f>+'Anexo II'!A20</f>
        <v>F15</v>
      </c>
      <c r="B26" s="328"/>
      <c r="C26" s="374"/>
      <c r="D26" s="374"/>
      <c r="E26" s="374"/>
      <c r="F26" s="374"/>
      <c r="G26" s="374"/>
      <c r="H26" s="374"/>
    </row>
    <row r="27" spans="1:8">
      <c r="A27" s="328" t="str">
        <f>+'Anexo II'!A21</f>
        <v>F16</v>
      </c>
      <c r="B27" s="328"/>
      <c r="C27" s="374"/>
      <c r="D27" s="374"/>
      <c r="E27" s="374"/>
      <c r="F27" s="374"/>
      <c r="G27" s="374"/>
      <c r="H27" s="374"/>
    </row>
    <row r="28" spans="1:8">
      <c r="A28" s="328" t="str">
        <f>+'Anexo II'!A22</f>
        <v>F17</v>
      </c>
      <c r="B28" s="328"/>
      <c r="C28" s="374"/>
      <c r="D28" s="374"/>
      <c r="E28" s="374"/>
      <c r="F28" s="374"/>
      <c r="G28" s="374"/>
      <c r="H28" s="374"/>
    </row>
    <row r="29" spans="1:8">
      <c r="A29" s="328" t="str">
        <f>+'Anexo II'!A23</f>
        <v>F18</v>
      </c>
      <c r="B29" s="328"/>
      <c r="C29" s="374"/>
      <c r="D29" s="374"/>
      <c r="E29" s="374"/>
      <c r="F29" s="374"/>
      <c r="G29" s="374"/>
      <c r="H29" s="374"/>
    </row>
    <row r="30" spans="1:8">
      <c r="A30" s="328" t="str">
        <f>+'Anexo II'!A24</f>
        <v>F19</v>
      </c>
      <c r="B30" s="328"/>
      <c r="C30" s="374"/>
      <c r="D30" s="374"/>
      <c r="E30" s="374"/>
      <c r="F30" s="374"/>
      <c r="G30" s="374"/>
      <c r="H30" s="374"/>
    </row>
    <row r="31" spans="1:8">
      <c r="A31" s="328" t="str">
        <f>+'Anexo II'!A25</f>
        <v>F20</v>
      </c>
      <c r="B31" s="328"/>
      <c r="C31" s="374"/>
      <c r="D31" s="374"/>
      <c r="E31" s="374"/>
      <c r="F31" s="374"/>
      <c r="G31" s="374"/>
      <c r="H31" s="374"/>
    </row>
    <row r="32" spans="1:8">
      <c r="A32" s="328" t="str">
        <f>+'Anexo II'!A26</f>
        <v>F21</v>
      </c>
      <c r="B32" s="328"/>
      <c r="C32" s="374"/>
      <c r="D32" s="374"/>
      <c r="E32" s="374"/>
      <c r="F32" s="374"/>
      <c r="G32" s="374"/>
      <c r="H32" s="374"/>
    </row>
    <row r="33" spans="1:8">
      <c r="A33" s="328" t="str">
        <f>+'Anexo II'!A27</f>
        <v>F22</v>
      </c>
      <c r="B33" s="328"/>
      <c r="C33" s="374"/>
      <c r="D33" s="374"/>
      <c r="E33" s="374"/>
      <c r="F33" s="374"/>
      <c r="G33" s="374"/>
      <c r="H33" s="374"/>
    </row>
    <row r="34" spans="1:8">
      <c r="A34" s="328" t="str">
        <f>+'Anexo II'!A28</f>
        <v>F23</v>
      </c>
      <c r="B34" s="328"/>
      <c r="C34" s="374"/>
      <c r="D34" s="374"/>
      <c r="E34" s="374"/>
      <c r="F34" s="374"/>
      <c r="G34" s="374"/>
      <c r="H34" s="374"/>
    </row>
    <row r="35" spans="1:8">
      <c r="A35" s="328" t="str">
        <f>+'Anexo II'!A29</f>
        <v>F24</v>
      </c>
      <c r="B35" s="328"/>
      <c r="C35" s="374"/>
      <c r="D35" s="374"/>
      <c r="E35" s="374"/>
      <c r="F35" s="374"/>
      <c r="G35" s="374"/>
      <c r="H35" s="374"/>
    </row>
    <row r="36" spans="1:8">
      <c r="A36" s="328" t="str">
        <f>+'Anexo II'!A30</f>
        <v>F25</v>
      </c>
      <c r="B36" s="328"/>
      <c r="C36" s="374"/>
      <c r="D36" s="374"/>
      <c r="E36" s="374"/>
      <c r="F36" s="374"/>
      <c r="G36" s="374"/>
      <c r="H36" s="374"/>
    </row>
    <row r="37" spans="1:8">
      <c r="A37" s="328" t="str">
        <f>+'Anexo II'!A31</f>
        <v>F26</v>
      </c>
      <c r="B37" s="328"/>
      <c r="C37" s="374"/>
      <c r="D37" s="374"/>
      <c r="E37" s="374"/>
      <c r="F37" s="374"/>
      <c r="G37" s="374"/>
      <c r="H37" s="374"/>
    </row>
    <row r="38" spans="1:8">
      <c r="A38" s="328" t="str">
        <f>+'Anexo II'!A32</f>
        <v>F27</v>
      </c>
      <c r="B38" s="328"/>
      <c r="C38" s="374"/>
      <c r="D38" s="374"/>
      <c r="E38" s="374"/>
      <c r="F38" s="374"/>
      <c r="G38" s="374"/>
      <c r="H38" s="374"/>
    </row>
    <row r="39" spans="1:8">
      <c r="A39" s="328" t="str">
        <f>+'Anexo II'!A33</f>
        <v>F28</v>
      </c>
      <c r="B39" s="328"/>
      <c r="C39" s="374"/>
      <c r="D39" s="374"/>
      <c r="E39" s="374"/>
      <c r="F39" s="374"/>
      <c r="G39" s="374"/>
      <c r="H39" s="374"/>
    </row>
    <row r="40" spans="1:8">
      <c r="A40" s="328" t="str">
        <f>+'Anexo II'!A34</f>
        <v>F29</v>
      </c>
      <c r="B40" s="328"/>
      <c r="C40" s="374"/>
      <c r="D40" s="374"/>
      <c r="E40" s="374"/>
      <c r="F40" s="374"/>
      <c r="G40" s="374"/>
      <c r="H40" s="374"/>
    </row>
    <row r="41" spans="1:8">
      <c r="A41" s="328" t="str">
        <f>+'Anexo II'!A35</f>
        <v>F30</v>
      </c>
      <c r="B41" s="328"/>
      <c r="C41" s="374"/>
      <c r="D41" s="374"/>
      <c r="E41" s="374"/>
      <c r="F41" s="374"/>
      <c r="G41" s="374"/>
      <c r="H41" s="374"/>
    </row>
    <row r="42" spans="1:8">
      <c r="A42" s="328" t="str">
        <f>+'Anexo II'!A36</f>
        <v>F31</v>
      </c>
      <c r="B42" s="328"/>
      <c r="C42" s="374"/>
      <c r="D42" s="374"/>
      <c r="E42" s="374"/>
      <c r="F42" s="374"/>
      <c r="G42" s="374"/>
      <c r="H42" s="374"/>
    </row>
    <row r="43" spans="1:8">
      <c r="A43" s="328" t="str">
        <f>+'Anexo II'!A37</f>
        <v>F32</v>
      </c>
      <c r="B43" s="328"/>
      <c r="C43" s="374"/>
      <c r="D43" s="374"/>
      <c r="E43" s="374"/>
      <c r="F43" s="374"/>
      <c r="G43" s="374"/>
      <c r="H43" s="374"/>
    </row>
    <row r="44" spans="1:8">
      <c r="A44" s="328" t="str">
        <f>+'Anexo II'!A38</f>
        <v>F33</v>
      </c>
      <c r="B44" s="328"/>
      <c r="C44" s="374"/>
      <c r="D44" s="374"/>
      <c r="E44" s="374"/>
      <c r="F44" s="374"/>
      <c r="G44" s="374"/>
      <c r="H44" s="374"/>
    </row>
    <row r="45" spans="1:8">
      <c r="A45" s="328" t="str">
        <f>+'Anexo II'!A39</f>
        <v>F34</v>
      </c>
      <c r="B45" s="328"/>
      <c r="C45" s="374"/>
      <c r="D45" s="374"/>
      <c r="E45" s="374"/>
      <c r="F45" s="374"/>
      <c r="G45" s="374"/>
      <c r="H45" s="374"/>
    </row>
    <row r="46" spans="1:8">
      <c r="A46" s="328" t="str">
        <f>+'Anexo II'!A40</f>
        <v>F35</v>
      </c>
      <c r="B46" s="328"/>
      <c r="C46" s="374"/>
      <c r="D46" s="374"/>
      <c r="E46" s="374"/>
      <c r="F46" s="374"/>
      <c r="G46" s="374"/>
      <c r="H46" s="374"/>
    </row>
    <row r="47" spans="1:8">
      <c r="A47" s="328" t="str">
        <f>+'Anexo II'!A41</f>
        <v>F36</v>
      </c>
      <c r="B47" s="328"/>
      <c r="C47" s="374"/>
      <c r="D47" s="374"/>
      <c r="E47" s="374"/>
      <c r="F47" s="374"/>
      <c r="G47" s="374"/>
      <c r="H47" s="374"/>
    </row>
    <row r="48" spans="1:8">
      <c r="A48" s="328" t="str">
        <f>+'Anexo II'!A42</f>
        <v>F37</v>
      </c>
      <c r="B48" s="328"/>
      <c r="C48" s="374"/>
      <c r="D48" s="374"/>
      <c r="E48" s="374"/>
      <c r="F48" s="374"/>
      <c r="G48" s="374"/>
      <c r="H48" s="374"/>
    </row>
    <row r="49" spans="1:8">
      <c r="A49" s="328" t="str">
        <f>+'Anexo II'!A43</f>
        <v>F38</v>
      </c>
      <c r="B49" s="328"/>
      <c r="C49" s="374"/>
      <c r="D49" s="374"/>
      <c r="E49" s="374"/>
      <c r="F49" s="374"/>
      <c r="G49" s="374"/>
      <c r="H49" s="374"/>
    </row>
    <row r="50" spans="1:8">
      <c r="A50" s="328" t="str">
        <f>+'Anexo II'!A44</f>
        <v>F39</v>
      </c>
      <c r="B50" s="328"/>
      <c r="C50" s="374"/>
      <c r="D50" s="374"/>
      <c r="E50" s="374"/>
      <c r="F50" s="374"/>
      <c r="G50" s="374"/>
      <c r="H50" s="374"/>
    </row>
    <row r="51" spans="1:8">
      <c r="A51" s="328" t="str">
        <f>+'Anexo II'!A45</f>
        <v>F40</v>
      </c>
      <c r="B51" s="328"/>
      <c r="C51" s="374"/>
      <c r="D51" s="374"/>
      <c r="E51" s="374"/>
      <c r="F51" s="374"/>
      <c r="G51" s="374"/>
      <c r="H51" s="374"/>
    </row>
    <row r="52" spans="1:8">
      <c r="A52" s="328" t="str">
        <f>+'Anexo II'!A46</f>
        <v>F41</v>
      </c>
      <c r="B52" s="328"/>
      <c r="C52" s="374"/>
      <c r="D52" s="374"/>
      <c r="E52" s="374"/>
      <c r="F52" s="374"/>
      <c r="G52" s="374"/>
      <c r="H52" s="374"/>
    </row>
    <row r="53" spans="1:8">
      <c r="A53" s="328" t="str">
        <f>+'Anexo II'!A47</f>
        <v>F42</v>
      </c>
      <c r="B53" s="328"/>
      <c r="C53" s="374"/>
      <c r="D53" s="374"/>
      <c r="E53" s="374"/>
      <c r="F53" s="374"/>
      <c r="G53" s="374"/>
      <c r="H53" s="374"/>
    </row>
    <row r="54" spans="1:8">
      <c r="A54" s="328" t="str">
        <f>+'Anexo II'!A48</f>
        <v>F43</v>
      </c>
      <c r="B54" s="328"/>
      <c r="C54" s="374"/>
      <c r="D54" s="374"/>
      <c r="E54" s="374"/>
      <c r="F54" s="374"/>
      <c r="G54" s="374"/>
      <c r="H54" s="374"/>
    </row>
    <row r="55" spans="1:8">
      <c r="A55" s="328" t="str">
        <f>+'Anexo II'!A49</f>
        <v>F44</v>
      </c>
      <c r="B55" s="328"/>
      <c r="C55" s="374"/>
      <c r="D55" s="374"/>
      <c r="E55" s="374"/>
      <c r="F55" s="374"/>
      <c r="G55" s="374"/>
      <c r="H55" s="374"/>
    </row>
    <row r="56" spans="1:8">
      <c r="A56" s="328" t="str">
        <f>+'Anexo II'!A50</f>
        <v>F45</v>
      </c>
      <c r="B56" s="328"/>
      <c r="C56" s="374"/>
      <c r="D56" s="374"/>
      <c r="E56" s="374"/>
      <c r="F56" s="374"/>
      <c r="G56" s="374"/>
      <c r="H56" s="374"/>
    </row>
    <row r="57" spans="1:8">
      <c r="A57" s="328" t="str">
        <f>+'Anexo II'!A51</f>
        <v>F46</v>
      </c>
      <c r="B57" s="328"/>
      <c r="C57" s="374"/>
      <c r="D57" s="374"/>
      <c r="E57" s="374"/>
      <c r="F57" s="374"/>
      <c r="G57" s="374"/>
      <c r="H57" s="374"/>
    </row>
    <row r="58" spans="1:8">
      <c r="A58" s="328" t="str">
        <f>+'Anexo II'!A52</f>
        <v>F47</v>
      </c>
      <c r="B58" s="328"/>
      <c r="C58" s="374"/>
      <c r="D58" s="374"/>
      <c r="E58" s="374"/>
      <c r="F58" s="374"/>
      <c r="G58" s="374"/>
      <c r="H58" s="374"/>
    </row>
    <row r="59" spans="1:8">
      <c r="A59" s="328" t="str">
        <f>+'Anexo II'!A53</f>
        <v>F48</v>
      </c>
      <c r="B59" s="328"/>
      <c r="C59" s="374"/>
      <c r="D59" s="374"/>
      <c r="E59" s="374"/>
      <c r="F59" s="374"/>
      <c r="G59" s="374"/>
      <c r="H59" s="374"/>
    </row>
    <row r="60" spans="1:8">
      <c r="A60" s="328" t="str">
        <f>+'Anexo II'!A54</f>
        <v>F49</v>
      </c>
      <c r="B60" s="328"/>
      <c r="C60" s="374"/>
      <c r="D60" s="374"/>
      <c r="E60" s="374"/>
      <c r="F60" s="374"/>
      <c r="G60" s="374"/>
      <c r="H60" s="374"/>
    </row>
    <row r="61" spans="1:8">
      <c r="A61" s="328" t="str">
        <f>+'Anexo II'!A55</f>
        <v>F50</v>
      </c>
      <c r="B61" s="328"/>
      <c r="C61" s="374"/>
      <c r="D61" s="374"/>
      <c r="E61" s="374"/>
      <c r="F61" s="374"/>
      <c r="G61" s="374"/>
      <c r="H61" s="374"/>
    </row>
    <row r="62" spans="1:8">
      <c r="A62" s="328" t="str">
        <f>+'Anexo II'!A56</f>
        <v>F51</v>
      </c>
      <c r="B62" s="328"/>
      <c r="C62" s="374"/>
      <c r="D62" s="374"/>
      <c r="E62" s="374"/>
      <c r="F62" s="374"/>
      <c r="G62" s="374"/>
      <c r="H62" s="374"/>
    </row>
    <row r="63" spans="1:8">
      <c r="A63" s="328" t="str">
        <f>+'Anexo II'!A57</f>
        <v>F52</v>
      </c>
      <c r="B63" s="328"/>
      <c r="C63" s="374"/>
      <c r="D63" s="374"/>
      <c r="E63" s="374"/>
      <c r="F63" s="374"/>
      <c r="G63" s="374"/>
      <c r="H63" s="374"/>
    </row>
    <row r="64" spans="1:8">
      <c r="A64" s="328" t="str">
        <f>+'Anexo II'!A58</f>
        <v>F53</v>
      </c>
      <c r="B64" s="328"/>
      <c r="C64" s="374"/>
      <c r="D64" s="374"/>
      <c r="E64" s="374"/>
      <c r="F64" s="374"/>
      <c r="G64" s="374"/>
      <c r="H64" s="374"/>
    </row>
    <row r="65" spans="1:8">
      <c r="A65" s="328" t="str">
        <f>+'Anexo II'!A59</f>
        <v>F54</v>
      </c>
      <c r="B65" s="328"/>
      <c r="C65" s="374"/>
      <c r="D65" s="374"/>
      <c r="E65" s="374"/>
      <c r="F65" s="374"/>
      <c r="G65" s="374"/>
      <c r="H65" s="374"/>
    </row>
    <row r="66" spans="1:8">
      <c r="A66" s="328" t="str">
        <f>+'Anexo II'!A60</f>
        <v>F55</v>
      </c>
      <c r="B66" s="328"/>
      <c r="C66" s="374"/>
      <c r="D66" s="374"/>
      <c r="E66" s="374"/>
      <c r="F66" s="374"/>
      <c r="G66" s="374"/>
      <c r="H66" s="374"/>
    </row>
    <row r="67" spans="1:8">
      <c r="A67" s="328" t="str">
        <f>+'Anexo II'!A61</f>
        <v>F56</v>
      </c>
      <c r="B67" s="328"/>
      <c r="C67" s="374"/>
      <c r="D67" s="374"/>
      <c r="E67" s="374"/>
      <c r="F67" s="374"/>
      <c r="G67" s="374"/>
      <c r="H67" s="374"/>
    </row>
    <row r="68" spans="1:8">
      <c r="A68" s="328" t="str">
        <f>+'Anexo II'!A62</f>
        <v>F57</v>
      </c>
      <c r="B68" s="328"/>
      <c r="C68" s="374"/>
      <c r="D68" s="374"/>
      <c r="E68" s="374"/>
      <c r="F68" s="374"/>
      <c r="G68" s="374"/>
      <c r="H68" s="374"/>
    </row>
    <row r="69" spans="1:8">
      <c r="A69" s="328" t="str">
        <f>+'Anexo II'!A63</f>
        <v>F58</v>
      </c>
      <c r="B69" s="328"/>
      <c r="C69" s="374"/>
      <c r="D69" s="374"/>
      <c r="E69" s="374"/>
      <c r="F69" s="374"/>
      <c r="G69" s="374"/>
      <c r="H69" s="374"/>
    </row>
    <row r="70" spans="1:8">
      <c r="A70" s="328" t="str">
        <f>+'Anexo II'!A64</f>
        <v>F59</v>
      </c>
      <c r="B70" s="328"/>
      <c r="C70" s="374"/>
      <c r="D70" s="374"/>
      <c r="E70" s="374"/>
      <c r="F70" s="374"/>
      <c r="G70" s="374"/>
      <c r="H70" s="374"/>
    </row>
    <row r="71" spans="1:8">
      <c r="A71" s="328" t="str">
        <f>+'Anexo II'!A65</f>
        <v>F60</v>
      </c>
      <c r="B71" s="328"/>
      <c r="C71" s="374"/>
      <c r="D71" s="374"/>
      <c r="E71" s="374"/>
      <c r="F71" s="374"/>
      <c r="G71" s="374"/>
      <c r="H71" s="374"/>
    </row>
    <row r="72" spans="1:8">
      <c r="A72" s="328" t="str">
        <f>+'Anexo II'!A66</f>
        <v>F61</v>
      </c>
      <c r="B72" s="328"/>
      <c r="C72" s="374"/>
      <c r="D72" s="374"/>
      <c r="E72" s="374"/>
      <c r="F72" s="374"/>
      <c r="G72" s="374"/>
      <c r="H72" s="374"/>
    </row>
    <row r="73" spans="1:8">
      <c r="A73" s="328" t="str">
        <f>+'Anexo II'!A67</f>
        <v>F62</v>
      </c>
      <c r="B73" s="328"/>
      <c r="C73" s="374"/>
      <c r="D73" s="374"/>
      <c r="E73" s="374"/>
      <c r="F73" s="374"/>
      <c r="G73" s="374"/>
      <c r="H73" s="374"/>
    </row>
    <row r="74" spans="1:8">
      <c r="A74" s="328" t="str">
        <f>+'Anexo II'!A68</f>
        <v>F63</v>
      </c>
      <c r="B74" s="328"/>
      <c r="C74" s="374"/>
      <c r="D74" s="374"/>
      <c r="E74" s="374"/>
      <c r="F74" s="374"/>
      <c r="G74" s="374"/>
      <c r="H74" s="374"/>
    </row>
    <row r="75" spans="1:8">
      <c r="A75" s="328" t="str">
        <f>+'Anexo II'!A69</f>
        <v>F64</v>
      </c>
      <c r="B75" s="328"/>
      <c r="C75" s="374"/>
      <c r="D75" s="374"/>
      <c r="E75" s="374"/>
      <c r="F75" s="374"/>
      <c r="G75" s="374"/>
      <c r="H75" s="374"/>
    </row>
    <row r="76" spans="1:8">
      <c r="A76" s="328" t="str">
        <f>+'Anexo II'!A70</f>
        <v>F65</v>
      </c>
      <c r="B76" s="328"/>
      <c r="C76" s="374"/>
      <c r="D76" s="374"/>
      <c r="E76" s="374"/>
      <c r="F76" s="374"/>
      <c r="G76" s="374"/>
      <c r="H76" s="374"/>
    </row>
    <row r="77" spans="1:8">
      <c r="A77" s="328" t="str">
        <f>+'Anexo II'!A71</f>
        <v>F66</v>
      </c>
      <c r="B77" s="328"/>
      <c r="C77" s="374"/>
      <c r="D77" s="374"/>
      <c r="E77" s="374"/>
      <c r="F77" s="374"/>
      <c r="G77" s="374"/>
      <c r="H77" s="374"/>
    </row>
    <row r="78" spans="1:8">
      <c r="A78" s="328" t="str">
        <f>+'Anexo II'!A72</f>
        <v>F67</v>
      </c>
      <c r="B78" s="328"/>
      <c r="C78" s="374"/>
      <c r="D78" s="374"/>
      <c r="E78" s="374"/>
      <c r="F78" s="374"/>
      <c r="G78" s="374"/>
      <c r="H78" s="374"/>
    </row>
    <row r="79" spans="1:8">
      <c r="A79" s="328" t="str">
        <f>+'Anexo II'!A73</f>
        <v>F68</v>
      </c>
      <c r="B79" s="328"/>
      <c r="C79" s="374"/>
      <c r="D79" s="374"/>
      <c r="E79" s="374"/>
      <c r="F79" s="374"/>
      <c r="G79" s="374"/>
      <c r="H79" s="374"/>
    </row>
    <row r="80" spans="1:8">
      <c r="A80" s="328" t="str">
        <f>+'Anexo II'!A74</f>
        <v>F69</v>
      </c>
      <c r="B80" s="328"/>
      <c r="C80" s="374"/>
      <c r="D80" s="374"/>
      <c r="E80" s="374"/>
      <c r="F80" s="374"/>
      <c r="G80" s="374"/>
      <c r="H80" s="374"/>
    </row>
    <row r="81" spans="1:8">
      <c r="A81" s="328" t="str">
        <f>+'Anexo II'!A75</f>
        <v>F70</v>
      </c>
      <c r="B81" s="328"/>
      <c r="C81" s="374"/>
      <c r="D81" s="374"/>
      <c r="E81" s="374"/>
      <c r="F81" s="374"/>
      <c r="G81" s="374"/>
      <c r="H81" s="374"/>
    </row>
    <row r="82" spans="1:8">
      <c r="A82" s="328" t="str">
        <f>+'Anexo II'!A76</f>
        <v>F71</v>
      </c>
      <c r="B82" s="328"/>
      <c r="C82" s="374"/>
      <c r="D82" s="374"/>
      <c r="E82" s="374"/>
      <c r="F82" s="374"/>
      <c r="G82" s="374"/>
      <c r="H82" s="374"/>
    </row>
    <row r="83" spans="1:8">
      <c r="A83" s="328" t="str">
        <f>+'Anexo II'!A77</f>
        <v>F72</v>
      </c>
      <c r="B83" s="328"/>
      <c r="C83" s="374"/>
      <c r="D83" s="374"/>
      <c r="E83" s="374"/>
      <c r="F83" s="374"/>
      <c r="G83" s="374"/>
      <c r="H83" s="374"/>
    </row>
    <row r="84" spans="1:8">
      <c r="A84" s="328" t="str">
        <f>+'Anexo II'!A78</f>
        <v>F73</v>
      </c>
      <c r="B84" s="328"/>
      <c r="C84" s="374"/>
      <c r="D84" s="374"/>
      <c r="E84" s="374"/>
      <c r="F84" s="374"/>
      <c r="G84" s="374"/>
      <c r="H84" s="374"/>
    </row>
    <row r="85" spans="1:8">
      <c r="A85" s="328" t="str">
        <f>+'Anexo II'!A79</f>
        <v>F74</v>
      </c>
      <c r="B85" s="328"/>
      <c r="C85" s="374"/>
      <c r="D85" s="374"/>
      <c r="E85" s="374"/>
      <c r="F85" s="374"/>
      <c r="G85" s="374"/>
      <c r="H85" s="374"/>
    </row>
    <row r="86" spans="1:8">
      <c r="A86" s="328" t="str">
        <f>+'Anexo II'!A80</f>
        <v>F75</v>
      </c>
      <c r="B86" s="328"/>
      <c r="C86" s="374"/>
      <c r="D86" s="374"/>
      <c r="E86" s="374"/>
      <c r="F86" s="374"/>
      <c r="G86" s="374"/>
      <c r="H86" s="374"/>
    </row>
    <row r="87" spans="1:8">
      <c r="A87" s="328" t="str">
        <f>+'Anexo II'!A81</f>
        <v>F76</v>
      </c>
      <c r="B87" s="328"/>
      <c r="C87" s="374"/>
      <c r="D87" s="374"/>
      <c r="E87" s="374"/>
      <c r="F87" s="374"/>
      <c r="G87" s="374"/>
      <c r="H87" s="374"/>
    </row>
    <row r="88" spans="1:8">
      <c r="A88" s="328" t="str">
        <f>+'Anexo II'!A82</f>
        <v>F77</v>
      </c>
      <c r="B88" s="328"/>
      <c r="C88" s="374"/>
      <c r="D88" s="374"/>
      <c r="E88" s="374"/>
      <c r="F88" s="374"/>
      <c r="G88" s="374"/>
      <c r="H88" s="374"/>
    </row>
    <row r="89" spans="1:8">
      <c r="A89" s="328" t="str">
        <f>+'Anexo II'!A83</f>
        <v>F78</v>
      </c>
      <c r="B89" s="328"/>
      <c r="C89" s="374"/>
      <c r="D89" s="374"/>
      <c r="E89" s="374"/>
      <c r="F89" s="374"/>
      <c r="G89" s="374"/>
      <c r="H89" s="374"/>
    </row>
    <row r="90" spans="1:8">
      <c r="A90" s="328" t="str">
        <f>+'Anexo II'!A84</f>
        <v>F79</v>
      </c>
      <c r="B90" s="328"/>
      <c r="C90" s="374"/>
      <c r="D90" s="374"/>
      <c r="E90" s="374"/>
      <c r="F90" s="374"/>
      <c r="G90" s="374"/>
      <c r="H90" s="374"/>
    </row>
    <row r="91" spans="1:8">
      <c r="A91" s="328" t="str">
        <f>+'Anexo II'!A85</f>
        <v>F80</v>
      </c>
      <c r="B91" s="328"/>
      <c r="C91" s="374"/>
      <c r="D91" s="374"/>
      <c r="E91" s="374"/>
      <c r="F91" s="374"/>
      <c r="G91" s="374"/>
      <c r="H91" s="374"/>
    </row>
    <row r="92" spans="1:8">
      <c r="A92" s="328" t="str">
        <f>+'Anexo II'!A86</f>
        <v>F81</v>
      </c>
      <c r="B92" s="328"/>
      <c r="C92" s="374"/>
      <c r="D92" s="374"/>
      <c r="E92" s="374"/>
      <c r="F92" s="374"/>
      <c r="G92" s="374"/>
      <c r="H92" s="374"/>
    </row>
    <row r="93" spans="1:8">
      <c r="A93" s="328" t="str">
        <f>+'Anexo II'!A87</f>
        <v>F82</v>
      </c>
      <c r="B93" s="328"/>
      <c r="C93" s="374"/>
      <c r="D93" s="374"/>
      <c r="E93" s="374"/>
      <c r="F93" s="374"/>
      <c r="G93" s="374"/>
      <c r="H93" s="374"/>
    </row>
    <row r="94" spans="1:8">
      <c r="A94" s="328" t="str">
        <f>+'Anexo II'!A88</f>
        <v>F83</v>
      </c>
      <c r="B94" s="328"/>
      <c r="C94" s="374"/>
      <c r="D94" s="374"/>
      <c r="E94" s="374"/>
      <c r="F94" s="374"/>
      <c r="G94" s="374"/>
      <c r="H94" s="374"/>
    </row>
    <row r="95" spans="1:8">
      <c r="A95" s="328" t="str">
        <f>+'Anexo II'!A89</f>
        <v>F84</v>
      </c>
      <c r="B95" s="328"/>
      <c r="C95" s="374"/>
      <c r="D95" s="374"/>
      <c r="E95" s="374"/>
      <c r="F95" s="374"/>
      <c r="G95" s="374"/>
      <c r="H95" s="374"/>
    </row>
    <row r="96" spans="1:8">
      <c r="A96" s="328" t="str">
        <f>+'Anexo II'!A90</f>
        <v>F85</v>
      </c>
      <c r="B96" s="328"/>
      <c r="C96" s="374"/>
      <c r="D96" s="374"/>
      <c r="E96" s="374"/>
      <c r="F96" s="374"/>
      <c r="G96" s="374"/>
      <c r="H96" s="374"/>
    </row>
    <row r="97" spans="1:8">
      <c r="A97" s="328" t="str">
        <f>+'Anexo II'!A91</f>
        <v>F86</v>
      </c>
      <c r="B97" s="328"/>
      <c r="C97" s="374"/>
      <c r="D97" s="374"/>
      <c r="E97" s="374"/>
      <c r="F97" s="374"/>
      <c r="G97" s="374"/>
      <c r="H97" s="374"/>
    </row>
    <row r="98" spans="1:8">
      <c r="A98" s="328" t="str">
        <f>+'Anexo II'!A92</f>
        <v>F87</v>
      </c>
      <c r="B98" s="328"/>
      <c r="C98" s="374"/>
      <c r="D98" s="374"/>
      <c r="E98" s="374"/>
      <c r="F98" s="374"/>
      <c r="G98" s="374"/>
      <c r="H98" s="374"/>
    </row>
    <row r="99" spans="1:8">
      <c r="A99" s="328" t="str">
        <f>+'Anexo II'!A93</f>
        <v>F88</v>
      </c>
      <c r="B99" s="328"/>
      <c r="C99" s="374"/>
      <c r="D99" s="374"/>
      <c r="E99" s="374"/>
      <c r="F99" s="374"/>
      <c r="G99" s="374"/>
      <c r="H99" s="374"/>
    </row>
    <row r="100" spans="1:8">
      <c r="A100" s="328" t="str">
        <f>+'Anexo II'!A94</f>
        <v>F89</v>
      </c>
      <c r="B100" s="328"/>
      <c r="C100" s="374"/>
      <c r="D100" s="374"/>
      <c r="E100" s="374"/>
      <c r="F100" s="374"/>
      <c r="G100" s="374"/>
      <c r="H100" s="374"/>
    </row>
    <row r="101" spans="1:8">
      <c r="A101" s="328" t="str">
        <f>+'Anexo II'!A95</f>
        <v>F90</v>
      </c>
      <c r="B101" s="328"/>
      <c r="C101" s="374"/>
      <c r="D101" s="374"/>
      <c r="E101" s="374"/>
      <c r="F101" s="374"/>
      <c r="G101" s="374"/>
      <c r="H101" s="374"/>
    </row>
    <row r="102" spans="1:8">
      <c r="A102" s="328" t="str">
        <f>+'Anexo II'!A96</f>
        <v>F91</v>
      </c>
      <c r="B102" s="328"/>
      <c r="C102" s="374"/>
      <c r="D102" s="374"/>
      <c r="E102" s="374"/>
      <c r="F102" s="374"/>
      <c r="G102" s="374"/>
      <c r="H102" s="374"/>
    </row>
    <row r="103" spans="1:8">
      <c r="A103" s="328" t="str">
        <f>+'Anexo II'!A97</f>
        <v>F92</v>
      </c>
      <c r="B103" s="328"/>
      <c r="C103" s="374"/>
      <c r="D103" s="374"/>
      <c r="E103" s="374"/>
      <c r="F103" s="374"/>
      <c r="G103" s="374"/>
      <c r="H103" s="374"/>
    </row>
    <row r="104" spans="1:8">
      <c r="A104" s="328" t="str">
        <f>+'Anexo II'!A98</f>
        <v>F93</v>
      </c>
      <c r="B104" s="328"/>
      <c r="C104" s="374"/>
      <c r="D104" s="374"/>
      <c r="E104" s="374"/>
      <c r="F104" s="374"/>
      <c r="G104" s="374"/>
      <c r="H104" s="374"/>
    </row>
    <row r="105" spans="1:8">
      <c r="A105" s="328" t="str">
        <f>+'Anexo II'!A99</f>
        <v>F94</v>
      </c>
      <c r="B105" s="328"/>
      <c r="C105" s="374"/>
      <c r="D105" s="374"/>
      <c r="E105" s="374"/>
      <c r="F105" s="374"/>
      <c r="G105" s="374"/>
      <c r="H105" s="374"/>
    </row>
    <row r="106" spans="1:8">
      <c r="A106" s="328" t="str">
        <f>+'Anexo II'!A100</f>
        <v>F95</v>
      </c>
      <c r="B106" s="328"/>
      <c r="C106" s="374"/>
      <c r="D106" s="374"/>
      <c r="E106" s="374"/>
      <c r="F106" s="374"/>
      <c r="G106" s="374"/>
      <c r="H106" s="374"/>
    </row>
    <row r="107" spans="1:8">
      <c r="A107" s="328" t="str">
        <f>+'Anexo II'!A101</f>
        <v>F96</v>
      </c>
      <c r="B107" s="328"/>
      <c r="C107" s="374"/>
      <c r="D107" s="374"/>
      <c r="E107" s="374"/>
      <c r="F107" s="374"/>
      <c r="G107" s="374"/>
      <c r="H107" s="374"/>
    </row>
    <row r="108" spans="1:8">
      <c r="A108" s="328" t="str">
        <f>+'Anexo II'!A102</f>
        <v>F97</v>
      </c>
      <c r="B108" s="328"/>
      <c r="C108" s="374"/>
      <c r="D108" s="374"/>
      <c r="E108" s="374"/>
      <c r="F108" s="374"/>
      <c r="G108" s="374"/>
      <c r="H108" s="374"/>
    </row>
    <row r="109" spans="1:8">
      <c r="A109" s="328" t="str">
        <f>+'Anexo II'!A103</f>
        <v>F98</v>
      </c>
      <c r="B109" s="328"/>
      <c r="C109" s="374"/>
      <c r="D109" s="374"/>
      <c r="E109" s="374"/>
      <c r="F109" s="374"/>
      <c r="G109" s="374"/>
      <c r="H109" s="374"/>
    </row>
    <row r="110" spans="1:8">
      <c r="A110" s="328" t="str">
        <f>+'Anexo II'!A104</f>
        <v>F99</v>
      </c>
      <c r="B110" s="328"/>
      <c r="C110" s="374"/>
      <c r="D110" s="374"/>
      <c r="E110" s="374"/>
      <c r="F110" s="374"/>
      <c r="G110" s="374"/>
      <c r="H110" s="374"/>
    </row>
    <row r="111" spans="1:8">
      <c r="A111" s="328" t="str">
        <f>+'Anexo II'!A105</f>
        <v>F100</v>
      </c>
      <c r="B111" s="328"/>
      <c r="C111" s="374"/>
      <c r="D111" s="374"/>
      <c r="E111" s="374"/>
      <c r="F111" s="374"/>
      <c r="G111" s="374"/>
      <c r="H111" s="374"/>
    </row>
    <row r="112" spans="1:8">
      <c r="A112" s="328" t="str">
        <f>+'Anexo II'!A106</f>
        <v>F101</v>
      </c>
      <c r="B112" s="328"/>
      <c r="C112" s="374"/>
      <c r="D112" s="374"/>
      <c r="E112" s="374"/>
      <c r="F112" s="374"/>
      <c r="G112" s="374"/>
      <c r="H112" s="374"/>
    </row>
    <row r="113" spans="1:8">
      <c r="A113" s="328" t="str">
        <f>+'Anexo II'!A107</f>
        <v>F102</v>
      </c>
      <c r="B113" s="328"/>
      <c r="C113" s="374"/>
      <c r="D113" s="374"/>
      <c r="E113" s="374"/>
      <c r="F113" s="374"/>
      <c r="G113" s="374"/>
      <c r="H113" s="374"/>
    </row>
    <row r="114" spans="1:8">
      <c r="A114" s="328" t="str">
        <f>+'Anexo II'!A108</f>
        <v>F103</v>
      </c>
      <c r="B114" s="328"/>
      <c r="C114" s="374"/>
      <c r="D114" s="374"/>
      <c r="E114" s="374"/>
      <c r="F114" s="374"/>
      <c r="G114" s="374"/>
      <c r="H114" s="374"/>
    </row>
    <row r="115" spans="1:8">
      <c r="A115" s="328" t="str">
        <f>+'Anexo II'!A109</f>
        <v>F104</v>
      </c>
      <c r="B115" s="328"/>
      <c r="C115" s="374"/>
      <c r="D115" s="374"/>
      <c r="E115" s="374"/>
      <c r="F115" s="374"/>
      <c r="G115" s="374"/>
      <c r="H115" s="374"/>
    </row>
    <row r="116" spans="1:8">
      <c r="A116" s="328" t="str">
        <f>+'Anexo II'!A110</f>
        <v>F105</v>
      </c>
      <c r="B116" s="328"/>
      <c r="C116" s="374"/>
      <c r="D116" s="374"/>
      <c r="E116" s="374"/>
      <c r="F116" s="374"/>
      <c r="G116" s="374"/>
      <c r="H116" s="374"/>
    </row>
    <row r="117" spans="1:8">
      <c r="A117" s="328" t="str">
        <f>+'Anexo II'!A111</f>
        <v>F106</v>
      </c>
      <c r="B117" s="328"/>
      <c r="C117" s="374"/>
      <c r="D117" s="374"/>
      <c r="E117" s="374"/>
      <c r="F117" s="374"/>
      <c r="G117" s="374"/>
      <c r="H117" s="374"/>
    </row>
    <row r="118" spans="1:8">
      <c r="A118" s="328" t="str">
        <f>+'Anexo II'!A112</f>
        <v>F107</v>
      </c>
      <c r="B118" s="328"/>
      <c r="C118" s="374"/>
      <c r="D118" s="374"/>
      <c r="E118" s="374"/>
      <c r="F118" s="374"/>
      <c r="G118" s="374"/>
      <c r="H118" s="374"/>
    </row>
    <row r="119" spans="1:8">
      <c r="A119" s="328" t="str">
        <f>+'Anexo II'!A113</f>
        <v>F108</v>
      </c>
      <c r="B119" s="328"/>
      <c r="C119" s="374"/>
      <c r="D119" s="374"/>
      <c r="E119" s="374"/>
      <c r="F119" s="374"/>
      <c r="G119" s="374"/>
      <c r="H119" s="374"/>
    </row>
    <row r="120" spans="1:8">
      <c r="A120" s="328" t="str">
        <f>+'Anexo II'!A114</f>
        <v>F109</v>
      </c>
      <c r="B120" s="328"/>
      <c r="C120" s="374"/>
      <c r="D120" s="374"/>
      <c r="E120" s="374"/>
      <c r="F120" s="374"/>
      <c r="G120" s="374"/>
      <c r="H120" s="374"/>
    </row>
    <row r="121" spans="1:8">
      <c r="A121" s="328" t="str">
        <f>+'Anexo II'!A115</f>
        <v>F110</v>
      </c>
      <c r="B121" s="328"/>
      <c r="C121" s="374"/>
      <c r="D121" s="374"/>
      <c r="E121" s="374"/>
      <c r="F121" s="374"/>
      <c r="G121" s="374"/>
      <c r="H121" s="374"/>
    </row>
    <row r="122" spans="1:8">
      <c r="A122" s="328" t="str">
        <f>+'Anexo II'!A116</f>
        <v>F111</v>
      </c>
      <c r="B122" s="328"/>
      <c r="C122" s="374"/>
      <c r="D122" s="374"/>
      <c r="E122" s="374"/>
      <c r="F122" s="374"/>
      <c r="G122" s="374"/>
      <c r="H122" s="374"/>
    </row>
    <row r="123" spans="1:8">
      <c r="A123" s="328" t="str">
        <f>+'Anexo II'!A117</f>
        <v>F112</v>
      </c>
      <c r="B123" s="328"/>
      <c r="C123" s="374"/>
      <c r="D123" s="374"/>
      <c r="E123" s="374"/>
      <c r="F123" s="374"/>
      <c r="G123" s="374"/>
      <c r="H123" s="374"/>
    </row>
    <row r="124" spans="1:8">
      <c r="A124" s="328" t="str">
        <f>+'Anexo II'!A118</f>
        <v>F113</v>
      </c>
      <c r="B124" s="328"/>
      <c r="C124" s="374"/>
      <c r="D124" s="374"/>
      <c r="E124" s="374"/>
      <c r="F124" s="374"/>
      <c r="G124" s="374"/>
      <c r="H124" s="374"/>
    </row>
    <row r="125" spans="1:8">
      <c r="A125" s="328" t="str">
        <f>+'Anexo II'!A119</f>
        <v>F114</v>
      </c>
      <c r="B125" s="328"/>
      <c r="C125" s="374"/>
      <c r="D125" s="374"/>
      <c r="E125" s="374"/>
      <c r="F125" s="374"/>
      <c r="G125" s="374"/>
      <c r="H125" s="374"/>
    </row>
    <row r="126" spans="1:8">
      <c r="A126" s="328" t="str">
        <f>+'Anexo II'!A120</f>
        <v>F115</v>
      </c>
      <c r="B126" s="328"/>
      <c r="C126" s="374"/>
      <c r="D126" s="374"/>
      <c r="E126" s="374"/>
      <c r="F126" s="374"/>
      <c r="G126" s="374"/>
      <c r="H126" s="374"/>
    </row>
    <row r="127" spans="1:8">
      <c r="A127" s="328" t="str">
        <f>+'Anexo II'!A121</f>
        <v>F116</v>
      </c>
      <c r="B127" s="328"/>
      <c r="C127" s="374"/>
      <c r="D127" s="374"/>
      <c r="E127" s="374"/>
      <c r="F127" s="374"/>
      <c r="G127" s="374"/>
      <c r="H127" s="374"/>
    </row>
    <row r="128" spans="1:8" s="361" customFormat="1">
      <c r="A128" s="328" t="str">
        <f>+'Anexo II'!A122</f>
        <v>F117</v>
      </c>
      <c r="B128" s="328"/>
      <c r="C128" s="374"/>
      <c r="D128" s="374"/>
      <c r="E128" s="374"/>
      <c r="F128" s="374"/>
      <c r="G128" s="374"/>
      <c r="H128" s="374"/>
    </row>
    <row r="129" spans="1:10" s="204" customFormat="1">
      <c r="A129" s="328" t="str">
        <f>+'Anexo II'!A123</f>
        <v>F118</v>
      </c>
      <c r="B129" s="328"/>
      <c r="C129" s="374"/>
      <c r="D129" s="374"/>
      <c r="E129" s="374"/>
      <c r="F129" s="374"/>
      <c r="G129" s="374"/>
      <c r="H129" s="374"/>
      <c r="J129" s="416">
        <v>44505</v>
      </c>
    </row>
    <row r="130" spans="1:10">
      <c r="A130" s="328" t="str">
        <f>+'Anexo II'!A124</f>
        <v>F119</v>
      </c>
      <c r="B130" s="328"/>
      <c r="C130" s="374"/>
      <c r="D130" s="374"/>
      <c r="E130" s="374"/>
      <c r="F130" s="374"/>
      <c r="G130" s="374"/>
      <c r="H130" s="374"/>
      <c r="J130" s="417">
        <f>+J129+90</f>
        <v>44595</v>
      </c>
    </row>
    <row r="131" spans="1:10">
      <c r="A131" s="328" t="str">
        <f>+'Anexo II'!A125</f>
        <v>F120</v>
      </c>
      <c r="B131" s="328"/>
      <c r="C131" s="374"/>
      <c r="D131" s="374"/>
      <c r="E131" s="374"/>
      <c r="F131" s="374"/>
      <c r="G131" s="374"/>
      <c r="H131" s="374"/>
    </row>
    <row r="132" spans="1:10">
      <c r="A132" s="328" t="str">
        <f>+'Anexo II'!A126</f>
        <v>F121</v>
      </c>
      <c r="B132" s="328"/>
      <c r="C132" s="374"/>
      <c r="D132" s="374"/>
      <c r="E132" s="374"/>
      <c r="F132" s="374"/>
      <c r="G132" s="374"/>
      <c r="H132" s="374"/>
    </row>
    <row r="133" spans="1:10">
      <c r="A133" s="328" t="str">
        <f>+'Anexo II'!A127</f>
        <v>F122</v>
      </c>
      <c r="B133" s="328"/>
      <c r="C133" s="374"/>
      <c r="D133" s="374"/>
      <c r="E133" s="374"/>
      <c r="F133" s="374"/>
      <c r="G133" s="374"/>
      <c r="H133" s="374"/>
    </row>
    <row r="134" spans="1:10">
      <c r="A134" s="328" t="str">
        <f>+'Anexo II'!A128</f>
        <v>F123</v>
      </c>
      <c r="B134" s="328"/>
      <c r="C134" s="374"/>
      <c r="D134" s="374"/>
      <c r="E134" s="374"/>
      <c r="F134" s="374"/>
      <c r="G134" s="374"/>
      <c r="H134" s="374"/>
    </row>
    <row r="135" spans="1:10">
      <c r="A135" s="328" t="str">
        <f>+'Anexo II'!A129</f>
        <v>F124</v>
      </c>
      <c r="B135" s="328"/>
      <c r="C135" s="374"/>
      <c r="D135" s="374"/>
      <c r="E135" s="374"/>
      <c r="F135" s="374"/>
      <c r="G135" s="374"/>
      <c r="H135" s="374"/>
    </row>
    <row r="136" spans="1:10">
      <c r="A136" s="328" t="str">
        <f>+'Anexo II'!A130</f>
        <v>F125</v>
      </c>
      <c r="B136" s="328"/>
      <c r="C136" s="374"/>
      <c r="D136" s="374"/>
      <c r="E136" s="374"/>
      <c r="F136" s="374"/>
      <c r="G136" s="374"/>
      <c r="H136" s="374"/>
    </row>
    <row r="137" spans="1:10">
      <c r="A137" s="328" t="str">
        <f>+'Anexo II'!A131</f>
        <v>F126</v>
      </c>
      <c r="B137" s="328"/>
      <c r="C137" s="374"/>
      <c r="D137" s="374"/>
      <c r="E137" s="374"/>
      <c r="F137" s="374"/>
      <c r="G137" s="374"/>
      <c r="H137" s="374"/>
    </row>
    <row r="138" spans="1:10">
      <c r="A138" s="328" t="str">
        <f>+'Anexo II'!A132</f>
        <v>F127</v>
      </c>
      <c r="B138" s="328"/>
      <c r="C138" s="374"/>
      <c r="D138" s="374"/>
      <c r="E138" s="374"/>
      <c r="F138" s="374"/>
      <c r="G138" s="374"/>
      <c r="H138" s="374"/>
    </row>
    <row r="139" spans="1:10">
      <c r="A139" s="328" t="str">
        <f>+'Anexo II'!A133</f>
        <v>F128</v>
      </c>
      <c r="B139" s="328"/>
      <c r="C139" s="374"/>
      <c r="D139" s="374"/>
      <c r="E139" s="374"/>
      <c r="F139" s="374"/>
      <c r="G139" s="374"/>
      <c r="H139" s="374"/>
    </row>
    <row r="140" spans="1:10">
      <c r="A140" s="328" t="str">
        <f>+'Anexo II'!A134</f>
        <v>F129</v>
      </c>
      <c r="B140" s="328"/>
      <c r="C140" s="374"/>
      <c r="D140" s="374"/>
      <c r="E140" s="374"/>
      <c r="F140" s="374"/>
      <c r="G140" s="374"/>
      <c r="H140" s="374"/>
    </row>
    <row r="141" spans="1:10">
      <c r="A141" s="328" t="str">
        <f>+'Anexo II'!A135</f>
        <v>F130</v>
      </c>
      <c r="B141" s="328"/>
      <c r="C141" s="374"/>
      <c r="D141" s="374"/>
      <c r="E141" s="374"/>
      <c r="F141" s="374"/>
      <c r="G141" s="374"/>
      <c r="H141" s="374"/>
    </row>
    <row r="142" spans="1:10">
      <c r="A142" s="328" t="str">
        <f>+'Anexo II'!A136</f>
        <v>F131</v>
      </c>
      <c r="B142" s="328"/>
      <c r="C142" s="374"/>
      <c r="D142" s="374"/>
      <c r="E142" s="374"/>
      <c r="F142" s="374"/>
      <c r="G142" s="374"/>
      <c r="H142" s="374"/>
    </row>
    <row r="143" spans="1:10">
      <c r="A143" s="328" t="str">
        <f>+'Anexo II'!A137</f>
        <v>F132</v>
      </c>
      <c r="B143" s="328"/>
      <c r="C143" s="374"/>
      <c r="D143" s="374"/>
      <c r="E143" s="374"/>
      <c r="F143" s="374"/>
      <c r="G143" s="374"/>
      <c r="H143" s="374"/>
    </row>
    <row r="144" spans="1:10">
      <c r="A144" s="328" t="str">
        <f>+'Anexo II'!A138</f>
        <v>F133</v>
      </c>
      <c r="B144" s="328"/>
      <c r="C144" s="374"/>
      <c r="D144" s="374"/>
      <c r="E144" s="374"/>
      <c r="F144" s="374"/>
      <c r="G144" s="374"/>
      <c r="H144" s="374"/>
    </row>
    <row r="145" spans="1:8">
      <c r="A145" s="328" t="str">
        <f>+'Anexo II'!A139</f>
        <v>F134</v>
      </c>
      <c r="B145" s="328"/>
      <c r="C145" s="374"/>
      <c r="D145" s="374"/>
      <c r="E145" s="374"/>
      <c r="F145" s="374"/>
      <c r="G145" s="374"/>
      <c r="H145" s="374"/>
    </row>
    <row r="146" spans="1:8">
      <c r="A146" s="328" t="str">
        <f>+'Anexo II'!A140</f>
        <v>F135</v>
      </c>
      <c r="B146" s="328"/>
      <c r="C146" s="374"/>
      <c r="D146" s="374"/>
      <c r="E146" s="374"/>
      <c r="F146" s="374"/>
      <c r="G146" s="374"/>
      <c r="H146" s="374"/>
    </row>
    <row r="147" spans="1:8">
      <c r="A147" s="328" t="str">
        <f>+'Anexo II'!A141</f>
        <v>F136</v>
      </c>
      <c r="B147" s="328"/>
      <c r="C147" s="374"/>
      <c r="D147" s="374"/>
      <c r="E147" s="374"/>
      <c r="F147" s="374"/>
      <c r="G147" s="374"/>
      <c r="H147" s="374"/>
    </row>
    <row r="148" spans="1:8">
      <c r="A148" s="328" t="str">
        <f>+'Anexo II'!A142</f>
        <v>F137</v>
      </c>
      <c r="B148" s="328"/>
      <c r="C148" s="374"/>
      <c r="D148" s="374"/>
      <c r="E148" s="374"/>
      <c r="F148" s="374"/>
      <c r="G148" s="374"/>
      <c r="H148" s="374"/>
    </row>
    <row r="149" spans="1:8">
      <c r="A149" s="328" t="str">
        <f>+'Anexo II'!A143</f>
        <v>F138</v>
      </c>
      <c r="B149" s="328"/>
      <c r="C149" s="374"/>
      <c r="D149" s="374"/>
      <c r="E149" s="374"/>
      <c r="F149" s="374"/>
      <c r="G149" s="374"/>
      <c r="H149" s="374"/>
    </row>
    <row r="150" spans="1:8">
      <c r="A150" s="328" t="str">
        <f>+'Anexo II'!A144</f>
        <v>F139</v>
      </c>
      <c r="B150" s="328"/>
      <c r="C150" s="374"/>
      <c r="D150" s="374"/>
      <c r="E150" s="374"/>
      <c r="F150" s="374"/>
      <c r="G150" s="374"/>
      <c r="H150" s="374"/>
    </row>
    <row r="151" spans="1:8">
      <c r="A151" s="328" t="str">
        <f>+'Anexo II'!A145</f>
        <v>F140</v>
      </c>
      <c r="B151" s="328"/>
      <c r="C151" s="374"/>
      <c r="D151" s="374"/>
      <c r="E151" s="374"/>
      <c r="F151" s="374"/>
      <c r="G151" s="374"/>
      <c r="H151" s="374"/>
    </row>
    <row r="152" spans="1:8">
      <c r="A152" s="328" t="str">
        <f>+'Anexo II'!A146</f>
        <v>F141</v>
      </c>
      <c r="B152" s="328"/>
      <c r="C152" s="374"/>
      <c r="D152" s="374"/>
      <c r="E152" s="374"/>
      <c r="F152" s="374"/>
      <c r="G152" s="374"/>
      <c r="H152" s="374"/>
    </row>
    <row r="153" spans="1:8">
      <c r="A153" s="328" t="str">
        <f>+'Anexo II'!A147</f>
        <v>F142</v>
      </c>
      <c r="B153" s="328"/>
      <c r="C153" s="374"/>
      <c r="D153" s="374"/>
      <c r="E153" s="374"/>
      <c r="F153" s="374"/>
      <c r="G153" s="374"/>
      <c r="H153" s="374"/>
    </row>
    <row r="154" spans="1:8">
      <c r="A154" s="328" t="str">
        <f>+'Anexo II'!A148</f>
        <v>F143</v>
      </c>
      <c r="B154" s="328"/>
      <c r="C154" s="374"/>
      <c r="D154" s="374"/>
      <c r="E154" s="374"/>
      <c r="F154" s="374"/>
      <c r="G154" s="374"/>
      <c r="H154" s="374"/>
    </row>
    <row r="155" spans="1:8">
      <c r="A155" s="328" t="str">
        <f>+'Anexo II'!A149</f>
        <v>F144</v>
      </c>
      <c r="B155" s="328"/>
      <c r="C155" s="374"/>
      <c r="D155" s="374"/>
      <c r="E155" s="374"/>
      <c r="F155" s="374"/>
      <c r="G155" s="374"/>
      <c r="H155" s="374"/>
    </row>
    <row r="156" spans="1:8">
      <c r="A156" s="328" t="str">
        <f>+'Anexo II'!A150</f>
        <v>F145</v>
      </c>
      <c r="B156" s="328"/>
      <c r="C156" s="374"/>
      <c r="D156" s="374"/>
      <c r="E156" s="374"/>
      <c r="F156" s="374"/>
      <c r="G156" s="374"/>
      <c r="H156" s="374"/>
    </row>
    <row r="157" spans="1:8">
      <c r="A157" s="328" t="str">
        <f>+'Anexo II'!A151</f>
        <v>F146</v>
      </c>
      <c r="B157" s="328"/>
      <c r="C157" s="374"/>
      <c r="D157" s="374"/>
      <c r="E157" s="374"/>
      <c r="F157" s="374"/>
      <c r="G157" s="374"/>
      <c r="H157" s="374"/>
    </row>
    <row r="158" spans="1:8">
      <c r="A158" s="328" t="str">
        <f>+'Anexo II'!A152</f>
        <v>F147</v>
      </c>
      <c r="B158" s="328"/>
      <c r="C158" s="374"/>
      <c r="D158" s="374"/>
      <c r="E158" s="374"/>
      <c r="F158" s="374"/>
      <c r="G158" s="374"/>
      <c r="H158" s="374"/>
    </row>
    <row r="159" spans="1:8">
      <c r="A159" s="328" t="str">
        <f>+'Anexo II'!A153</f>
        <v>F148</v>
      </c>
      <c r="B159" s="328"/>
      <c r="C159" s="374"/>
      <c r="D159" s="374"/>
      <c r="E159" s="374"/>
      <c r="F159" s="374"/>
      <c r="G159" s="374"/>
      <c r="H159" s="374"/>
    </row>
    <row r="160" spans="1:8">
      <c r="A160" s="328" t="str">
        <f>+'Anexo II'!A154</f>
        <v>F149</v>
      </c>
      <c r="B160" s="328"/>
      <c r="C160" s="374"/>
      <c r="D160" s="374"/>
      <c r="E160" s="374"/>
      <c r="F160" s="374"/>
      <c r="G160" s="374"/>
      <c r="H160" s="374"/>
    </row>
    <row r="161" spans="1:8">
      <c r="A161" s="328" t="str">
        <f>+'Anexo II'!A155</f>
        <v>F150</v>
      </c>
      <c r="B161" s="328"/>
      <c r="C161" s="374"/>
      <c r="D161" s="374"/>
      <c r="E161" s="374"/>
      <c r="F161" s="374"/>
      <c r="G161" s="374"/>
      <c r="H161" s="374"/>
    </row>
    <row r="162" spans="1:8" ht="15">
      <c r="A162" s="395">
        <f>COUNTA(A12:A161)</f>
        <v>150</v>
      </c>
      <c r="B162" s="359"/>
      <c r="C162" s="359"/>
      <c r="D162" s="359"/>
      <c r="E162" s="359"/>
      <c r="F162" s="360"/>
      <c r="G162" s="330"/>
      <c r="H162" s="397"/>
    </row>
  </sheetData>
  <mergeCells count="7">
    <mergeCell ref="A2:H2"/>
    <mergeCell ref="A3:H3"/>
    <mergeCell ref="E10:F10"/>
    <mergeCell ref="G10:H10"/>
    <mergeCell ref="C10:D10"/>
    <mergeCell ref="A10:B10"/>
    <mergeCell ref="A7:C7"/>
  </mergeCells>
  <conditionalFormatting sqref="A12:B161">
    <cfRule type="duplicateValues" dxfId="213" priority="82"/>
  </conditionalFormatting>
  <dataValidations count="1">
    <dataValidation type="list" allowBlank="1" showInputMessage="1" showErrorMessage="1" sqref="C12:D161">
      <formula1>$D$7:$H$7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23</vt:i4>
      </vt:variant>
      <vt:variant>
        <vt:lpstr>Intervalos com nome</vt:lpstr>
      </vt:variant>
      <vt:variant>
        <vt:i4>71</vt:i4>
      </vt:variant>
    </vt:vector>
  </HeadingPairs>
  <TitlesOfParts>
    <vt:vector size="94" baseType="lpstr">
      <vt:lpstr>Formulário</vt:lpstr>
      <vt:lpstr>Anexo I</vt:lpstr>
      <vt:lpstr>Anexo II</vt:lpstr>
      <vt:lpstr>Anexo III</vt:lpstr>
      <vt:lpstr>NQ</vt:lpstr>
      <vt:lpstr>CO</vt:lpstr>
      <vt:lpstr>Separador 1</vt:lpstr>
      <vt:lpstr>Anexo IV</vt:lpstr>
      <vt:lpstr>Anexo V</vt:lpstr>
      <vt:lpstr>Anexo V C</vt:lpstr>
      <vt:lpstr>Separador 2</vt:lpstr>
      <vt:lpstr>Anexo 3a</vt:lpstr>
      <vt:lpstr>Anexo 4a</vt:lpstr>
      <vt:lpstr>Anexo 5a</vt:lpstr>
      <vt:lpstr>HCC</vt:lpstr>
      <vt:lpstr>BD_Formulário</vt:lpstr>
      <vt:lpstr>BD_Anexo I</vt:lpstr>
      <vt:lpstr>SH</vt:lpstr>
      <vt:lpstr>Tabelas</vt:lpstr>
      <vt:lpstr>Municipios</vt:lpstr>
      <vt:lpstr>VRefAquis</vt:lpstr>
      <vt:lpstr>VRefArren</vt:lpstr>
      <vt:lpstr>Habitac</vt:lpstr>
      <vt:lpstr>SH!_Toc85403521</vt:lpstr>
      <vt:lpstr>'Anexo 3a'!Área_de_Impressão</vt:lpstr>
      <vt:lpstr>'Anexo 4a'!Área_de_Impressão</vt:lpstr>
      <vt:lpstr>'Anexo 5a'!Área_de_Impressão</vt:lpstr>
      <vt:lpstr>'Anexo I'!Área_de_Impressão</vt:lpstr>
      <vt:lpstr>'Anexo II'!Área_de_Impressão</vt:lpstr>
      <vt:lpstr>'Anexo III'!Área_de_Impressão</vt:lpstr>
      <vt:lpstr>'Anexo IV'!Área_de_Impressão</vt:lpstr>
      <vt:lpstr>'Anexo V'!Área_de_Impressão</vt:lpstr>
      <vt:lpstr>'Anexo V C'!Área_de_Impressão</vt:lpstr>
      <vt:lpstr>CO!Área_de_Impressão</vt:lpstr>
      <vt:lpstr>Formulário!Área_de_Impressão</vt:lpstr>
      <vt:lpstr>NQ!Área_de_Impressão</vt:lpstr>
      <vt:lpstr>CA</vt:lpstr>
      <vt:lpstr>CL</vt:lpstr>
      <vt:lpstr>CO</vt:lpstr>
      <vt:lpstr>CP_HCC</vt:lpstr>
      <vt:lpstr>CS</vt:lpstr>
      <vt:lpstr>município</vt:lpstr>
      <vt:lpstr>NUTI</vt:lpstr>
      <vt:lpstr>NUTII</vt:lpstr>
      <vt:lpstr>NUTII_2011</vt:lpstr>
      <vt:lpstr>NUTIII</vt:lpstr>
      <vt:lpstr>NUTIII_2011</vt:lpstr>
      <vt:lpstr>'Anexo 3a'!SH25_BD</vt:lpstr>
      <vt:lpstr>'Anexo 4a'!SH25_BD</vt:lpstr>
      <vt:lpstr>'Anexo 5a'!SH25_BD</vt:lpstr>
      <vt:lpstr>'Anexo III'!SH25_BD</vt:lpstr>
      <vt:lpstr>'Anexo IV'!SH25_BD</vt:lpstr>
      <vt:lpstr>'Anexo V'!SH25_BD</vt:lpstr>
      <vt:lpstr>'Anexo V C'!SH25_BD</vt:lpstr>
      <vt:lpstr>Municipios!SH25_BD</vt:lpstr>
      <vt:lpstr>'Separador 2'!SH25_BD</vt:lpstr>
      <vt:lpstr>SH25_BD</vt:lpstr>
      <vt:lpstr>'Anexo 3a'!SH26abc</vt:lpstr>
      <vt:lpstr>'Anexo 4a'!SH26abc</vt:lpstr>
      <vt:lpstr>'Anexo 5a'!SH26abc</vt:lpstr>
      <vt:lpstr>'Anexo III'!SH26abc</vt:lpstr>
      <vt:lpstr>'Anexo IV'!SH26abc</vt:lpstr>
      <vt:lpstr>'Anexo V'!SH26abc</vt:lpstr>
      <vt:lpstr>'Anexo V C'!SH26abc</vt:lpstr>
      <vt:lpstr>Municipios!SH26abc</vt:lpstr>
      <vt:lpstr>'Separador 2'!SH26abc</vt:lpstr>
      <vt:lpstr>SH26abc</vt:lpstr>
      <vt:lpstr>'Anexo 3a'!SH26d</vt:lpstr>
      <vt:lpstr>'Anexo 4a'!SH26d</vt:lpstr>
      <vt:lpstr>'Anexo 5a'!SH26d</vt:lpstr>
      <vt:lpstr>'Anexo III'!SH26d</vt:lpstr>
      <vt:lpstr>'Anexo IV'!SH26d</vt:lpstr>
      <vt:lpstr>'Anexo V'!SH26d</vt:lpstr>
      <vt:lpstr>'Anexo V C'!SH26d</vt:lpstr>
      <vt:lpstr>Municipios!SH26d</vt:lpstr>
      <vt:lpstr>'Separador 2'!SH26d</vt:lpstr>
      <vt:lpstr>SH26d</vt:lpstr>
      <vt:lpstr>'Anexo 3a'!SH26e</vt:lpstr>
      <vt:lpstr>'Anexo 4a'!SH26e</vt:lpstr>
      <vt:lpstr>'Anexo 5a'!SH26e</vt:lpstr>
      <vt:lpstr>'Anexo III'!SH26e</vt:lpstr>
      <vt:lpstr>'Anexo IV'!SH26e</vt:lpstr>
      <vt:lpstr>'Anexo V'!SH26e</vt:lpstr>
      <vt:lpstr>'Anexo V C'!SH26e</vt:lpstr>
      <vt:lpstr>Municipios!SH26e</vt:lpstr>
      <vt:lpstr>'Separador 2'!SH26e</vt:lpstr>
      <vt:lpstr>SH26e</vt:lpstr>
      <vt:lpstr>'Anexo I'!Títulos_de_Impressão</vt:lpstr>
      <vt:lpstr>'Anexo II'!Títulos_de_Impressão</vt:lpstr>
      <vt:lpstr>'Anexo III'!Títulos_de_Impressão</vt:lpstr>
      <vt:lpstr>'Anexo IV'!Títulos_de_Impressão</vt:lpstr>
      <vt:lpstr>'Anexo V'!Títulos_de_Impressão</vt:lpstr>
      <vt:lpstr>'Anexo V C'!Títulos_de_Impressão</vt:lpstr>
      <vt:lpstr>HCC!Títulos_de_Impressão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Estríbio</dc:creator>
  <cp:lastModifiedBy>Utilizador do Windows</cp:lastModifiedBy>
  <cp:lastPrinted>2021-11-08T15:46:30Z</cp:lastPrinted>
  <dcterms:created xsi:type="dcterms:W3CDTF">2019-03-25T15:44:45Z</dcterms:created>
  <dcterms:modified xsi:type="dcterms:W3CDTF">2022-11-04T10:48:04Z</dcterms:modified>
</cp:coreProperties>
</file>