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pastas-para-site\3_Avisos_e_formularios\Candidatura_Entidades_Promotoras_Publicas\Formularios_ZIP\"/>
    </mc:Choice>
  </mc:AlternateContent>
  <workbookProtection workbookAlgorithmName="SHA-512" workbookHashValue="QBr7dmXP8WpAdH0X6x8Fbt94IVO8wI/JhlYazLCR2/G8f2b8jpFFCaGzLT98Q8wg9Q0cr/oIbIZorNxN+0wmng==" workbookSaltValue="TsyoFTFA9rINBVTVVlnqQw==" workbookSpinCount="100000" lockStructure="1"/>
  <bookViews>
    <workbookView xWindow="0" yWindow="0" windowWidth="28800" windowHeight="1410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NQ" sheetId="54" r:id="rId5"/>
    <sheet name="CO" sheetId="55" r:id="rId6"/>
    <sheet name="Separador 1" sheetId="28" state="hidden" r:id="rId7"/>
    <sheet name="Anexo IV" sheetId="61" state="hidden" r:id="rId8"/>
    <sheet name="Anexo V" sheetId="62" state="hidden" r:id="rId9"/>
    <sheet name="Anexo V C" sheetId="64" state="hidden" r:id="rId10"/>
    <sheet name="Separador 2" sheetId="66" state="hidden" r:id="rId11"/>
    <sheet name="Anexo 3a" sheetId="49" state="hidden" r:id="rId12"/>
    <sheet name="Anexo 4a" sheetId="58" state="hidden" r:id="rId13"/>
    <sheet name="Anexo 5a" sheetId="56" state="hidden" r:id="rId14"/>
    <sheet name="HCC" sheetId="24" state="hidden" r:id="rId15"/>
    <sheet name="SH" sheetId="30" state="hidden" r:id="rId16"/>
    <sheet name="Tabelas" sheetId="7" state="hidden" r:id="rId17"/>
    <sheet name="Municipios" sheetId="32" state="hidden" r:id="rId18"/>
    <sheet name="VRefAquis" sheetId="26" state="hidden" r:id="rId19"/>
    <sheet name="VRefArren" sheetId="29" state="hidden" r:id="rId20"/>
    <sheet name="Habitac" sheetId="46" state="hidden" r:id="rId21"/>
  </sheets>
  <externalReferences>
    <externalReference r:id="rId22"/>
    <externalReference r:id="rId23"/>
  </externalReferences>
  <definedNames>
    <definedName name="_xlnm._FilterDatabase" localSheetId="18" hidden="1">VRefAquis!$A$11:$D$457</definedName>
    <definedName name="_Toc85403521" localSheetId="15">SH!$D$8</definedName>
    <definedName name="aa" localSheetId="11">#REF!</definedName>
    <definedName name="aa" localSheetId="12">#REF!</definedName>
    <definedName name="aa" localSheetId="3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>#REF!</definedName>
    <definedName name="_xlnm.Print_Area" localSheetId="11">'Anexo 3a'!$A$1:$J$8</definedName>
    <definedName name="_xlnm.Print_Area" localSheetId="12">'Anexo 4a'!$A$1:$I$9</definedName>
    <definedName name="_xlnm.Print_Area" localSheetId="13">'Anexo 5a'!$A$1:$L$5</definedName>
    <definedName name="_xlnm.Print_Area" localSheetId="1">'Anexo I'!$B$1:$H$48</definedName>
    <definedName name="_xlnm.Print_Area" localSheetId="2">'Anexo II'!$A$1:$I$156</definedName>
    <definedName name="_xlnm.Print_Area" localSheetId="3">'Anexo III'!$A$1:$Q$158</definedName>
    <definedName name="_xlnm.Print_Area" localSheetId="7">'Anexo IV'!$A$1:$F$32</definedName>
    <definedName name="_xlnm.Print_Area" localSheetId="8">'Anexo V'!$A$1:$H$163</definedName>
    <definedName name="_xlnm.Print_Area" localSheetId="9">'Anexo V C'!$A$1:$F$163</definedName>
    <definedName name="_xlnm.Print_Area" localSheetId="5">CO!$B$1:$J$43</definedName>
    <definedName name="_xlnm.Print_Area" localSheetId="0">Formulário!$B$1:$N$59</definedName>
    <definedName name="_xlnm.Print_Area" localSheetId="4">NQ!$B$1:$G$157</definedName>
    <definedName name="CA" localSheetId="11">#REF!</definedName>
    <definedName name="CA" localSheetId="12">#REF!</definedName>
    <definedName name="CA" localSheetId="13">#REF!</definedName>
    <definedName name="CA" localSheetId="2">#REF!</definedName>
    <definedName name="CA" localSheetId="3">#REF!</definedName>
    <definedName name="CA" localSheetId="7">#REF!</definedName>
    <definedName name="CA" localSheetId="8">#REF!</definedName>
    <definedName name="CA" localSheetId="9">#REF!</definedName>
    <definedName name="CA" localSheetId="20">#REF!</definedName>
    <definedName name="CA">HCC!$C$10</definedName>
    <definedName name="CL" localSheetId="11">#REF!</definedName>
    <definedName name="CL" localSheetId="12">#REF!</definedName>
    <definedName name="CL" localSheetId="13">#REF!</definedName>
    <definedName name="CL" localSheetId="2">#REF!</definedName>
    <definedName name="CL" localSheetId="3">#REF!</definedName>
    <definedName name="CL" localSheetId="7">#REF!</definedName>
    <definedName name="CL" localSheetId="8">#REF!</definedName>
    <definedName name="CL" localSheetId="9">#REF!</definedName>
    <definedName name="CL" localSheetId="20">#REF!</definedName>
    <definedName name="CL">HCC!$C$9</definedName>
    <definedName name="CO" localSheetId="11">#REF!</definedName>
    <definedName name="CO" localSheetId="12">#REF!</definedName>
    <definedName name="CO" localSheetId="13">#REF!</definedName>
    <definedName name="CO" localSheetId="2">#REF!</definedName>
    <definedName name="CO" localSheetId="3">#REF!</definedName>
    <definedName name="CO" localSheetId="7">#REF!</definedName>
    <definedName name="CO" localSheetId="8">#REF!</definedName>
    <definedName name="CO" localSheetId="9">#REF!</definedName>
    <definedName name="CO" localSheetId="20">#REF!</definedName>
    <definedName name="CO">HCC!$C$8</definedName>
    <definedName name="CompT0_1a5" localSheetId="11">[1]arrend!$I$18</definedName>
    <definedName name="CompT0_1a5" localSheetId="12">[1]arrend!$I$18</definedName>
    <definedName name="CompT0_1a5" localSheetId="13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7">[1]arrend!$I$18</definedName>
    <definedName name="CompT0_1a5" localSheetId="8">[1]arrend!$I$18</definedName>
    <definedName name="CompT0_1a5" localSheetId="9">[1]arrend!$I$18</definedName>
    <definedName name="CompT0_1a5" localSheetId="20">[1]arrend!$I$18</definedName>
    <definedName name="CompT0_1a5" localSheetId="10">#REF!</definedName>
    <definedName name="CompT0_1a5">#REF!</definedName>
    <definedName name="CompT0_6a10" localSheetId="11">[1]arrend!$I$19</definedName>
    <definedName name="CompT0_6a10" localSheetId="12">[1]arrend!$I$19</definedName>
    <definedName name="CompT0_6a10" localSheetId="13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7">[1]arrend!$I$19</definedName>
    <definedName name="CompT0_6a10" localSheetId="8">[1]arrend!$I$19</definedName>
    <definedName name="CompT0_6a10" localSheetId="9">[1]arrend!$I$19</definedName>
    <definedName name="CompT0_6a10" localSheetId="20">[1]arrend!$I$19</definedName>
    <definedName name="CompT0_6a10" localSheetId="10">#REF!</definedName>
    <definedName name="CompT0_6a10">#REF!</definedName>
    <definedName name="CompT1_1a5" localSheetId="11">[1]arrend!$J$18</definedName>
    <definedName name="CompT1_1a5" localSheetId="12">[1]arrend!$J$18</definedName>
    <definedName name="CompT1_1a5" localSheetId="13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7">[1]arrend!$J$18</definedName>
    <definedName name="CompT1_1a5" localSheetId="8">[1]arrend!$J$18</definedName>
    <definedName name="CompT1_1a5" localSheetId="9">[1]arrend!$J$18</definedName>
    <definedName name="CompT1_1a5" localSheetId="20">[1]arrend!$J$18</definedName>
    <definedName name="CompT1_1a5" localSheetId="10">#REF!</definedName>
    <definedName name="CompT1_1a5">#REF!</definedName>
    <definedName name="CompT1_6a10" localSheetId="11">[1]arrend!$J$19</definedName>
    <definedName name="CompT1_6a10" localSheetId="12">[1]arrend!$J$19</definedName>
    <definedName name="CompT1_6a10" localSheetId="13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7">[1]arrend!$J$19</definedName>
    <definedName name="CompT1_6a10" localSheetId="8">[1]arrend!$J$19</definedName>
    <definedName name="CompT1_6a10" localSheetId="9">[1]arrend!$J$19</definedName>
    <definedName name="CompT1_6a10" localSheetId="20">[1]arrend!$J$19</definedName>
    <definedName name="CompT1_6a10" localSheetId="10">#REF!</definedName>
    <definedName name="CompT1_6a10">#REF!</definedName>
    <definedName name="CompT2_1a5" localSheetId="11">[1]arrend!$K$18</definedName>
    <definedName name="CompT2_1a5" localSheetId="12">[1]arrend!$K$18</definedName>
    <definedName name="CompT2_1a5" localSheetId="13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7">[1]arrend!$K$18</definedName>
    <definedName name="CompT2_1a5" localSheetId="8">[1]arrend!$K$18</definedName>
    <definedName name="CompT2_1a5" localSheetId="9">[1]arrend!$K$18</definedName>
    <definedName name="CompT2_1a5" localSheetId="20">[1]arrend!$K$18</definedName>
    <definedName name="CompT2_1a5" localSheetId="10">#REF!</definedName>
    <definedName name="CompT2_1a5">#REF!</definedName>
    <definedName name="CompT2_6a10" localSheetId="11">[1]arrend!$K$19</definedName>
    <definedName name="CompT2_6a10" localSheetId="12">[1]arrend!$K$19</definedName>
    <definedName name="CompT2_6a10" localSheetId="13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7">[1]arrend!$K$19</definedName>
    <definedName name="CompT2_6a10" localSheetId="8">[1]arrend!$K$19</definedName>
    <definedName name="CompT2_6a10" localSheetId="9">[1]arrend!$K$19</definedName>
    <definedName name="CompT2_6a10" localSheetId="20">[1]arrend!$K$19</definedName>
    <definedName name="CompT2_6a10" localSheetId="10">#REF!</definedName>
    <definedName name="CompT2_6a10">#REF!</definedName>
    <definedName name="CompT3_1a5" localSheetId="11">[1]arrend!$L$18</definedName>
    <definedName name="CompT3_1a5" localSheetId="12">[1]arrend!$L$18</definedName>
    <definedName name="CompT3_1a5" localSheetId="13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7">[1]arrend!$L$18</definedName>
    <definedName name="CompT3_1a5" localSheetId="8">[1]arrend!$L$18</definedName>
    <definedName name="CompT3_1a5" localSheetId="9">[1]arrend!$L$18</definedName>
    <definedName name="CompT3_1a5" localSheetId="20">[1]arrend!$L$18</definedName>
    <definedName name="CompT3_1a5" localSheetId="10">#REF!</definedName>
    <definedName name="CompT3_1a5">#REF!</definedName>
    <definedName name="CompT3_6a10" localSheetId="11">[1]arrend!$L$19</definedName>
    <definedName name="CompT3_6a10" localSheetId="12">[1]arrend!$L$19</definedName>
    <definedName name="CompT3_6a10" localSheetId="13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7">[1]arrend!$L$19</definedName>
    <definedName name="CompT3_6a10" localSheetId="8">[1]arrend!$L$19</definedName>
    <definedName name="CompT3_6a10" localSheetId="9">[1]arrend!$L$19</definedName>
    <definedName name="CompT3_6a10" localSheetId="20">[1]arrend!$L$19</definedName>
    <definedName name="CompT3_6a10" localSheetId="10">#REF!</definedName>
    <definedName name="CompT3_6a10">#REF!</definedName>
    <definedName name="CompT4_1a5" localSheetId="11">[1]arrend!$M$18</definedName>
    <definedName name="CompT4_1a5" localSheetId="12">[1]arrend!$M$18</definedName>
    <definedName name="CompT4_1a5" localSheetId="13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7">[1]arrend!$M$18</definedName>
    <definedName name="CompT4_1a5" localSheetId="8">[1]arrend!$M$18</definedName>
    <definedName name="CompT4_1a5" localSheetId="9">[1]arrend!$M$18</definedName>
    <definedName name="CompT4_1a5" localSheetId="20">[1]arrend!$M$18</definedName>
    <definedName name="CompT4_1a5" localSheetId="10">#REF!</definedName>
    <definedName name="CompT4_1a5">#REF!</definedName>
    <definedName name="CompT4_6a10" localSheetId="11">[1]arrend!$M$19</definedName>
    <definedName name="CompT4_6a10" localSheetId="12">[1]arrend!$M$19</definedName>
    <definedName name="CompT4_6a10" localSheetId="13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7">[1]arrend!$M$19</definedName>
    <definedName name="CompT4_6a10" localSheetId="8">[1]arrend!$M$19</definedName>
    <definedName name="CompT4_6a10" localSheetId="9">[1]arrend!$M$19</definedName>
    <definedName name="CompT4_6a10" localSheetId="20">[1]arrend!$M$19</definedName>
    <definedName name="CompT4_6a10" localSheetId="10">#REF!</definedName>
    <definedName name="CompT4_6a10">#REF!</definedName>
    <definedName name="CompT5_1a5" localSheetId="11">[1]arrend!$N$18</definedName>
    <definedName name="CompT5_1a5" localSheetId="12">[1]arrend!$N$18</definedName>
    <definedName name="CompT5_1a5" localSheetId="13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7">[1]arrend!$N$18</definedName>
    <definedName name="CompT5_1a5" localSheetId="8">[1]arrend!$N$18</definedName>
    <definedName name="CompT5_1a5" localSheetId="9">[1]arrend!$N$18</definedName>
    <definedName name="CompT5_1a5" localSheetId="20">[1]arrend!$N$18</definedName>
    <definedName name="CompT5_1a5" localSheetId="10">#REF!</definedName>
    <definedName name="CompT5_1a5">#REF!</definedName>
    <definedName name="CompT5_6a10" localSheetId="11">[1]arrend!$N$19</definedName>
    <definedName name="CompT5_6a10" localSheetId="12">[1]arrend!$N$19</definedName>
    <definedName name="CompT5_6a10" localSheetId="13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7">[1]arrend!$N$19</definedName>
    <definedName name="CompT5_6a10" localSheetId="8">[1]arrend!$N$19</definedName>
    <definedName name="CompT5_6a10" localSheetId="9">[1]arrend!$N$19</definedName>
    <definedName name="CompT5_6a10" localSheetId="20">[1]arrend!$N$19</definedName>
    <definedName name="CompT5_6a10" localSheetId="10">#REF!</definedName>
    <definedName name="CompT5_6a10">#REF!</definedName>
    <definedName name="CP_HCC" localSheetId="11">#REF!</definedName>
    <definedName name="CP_HCC" localSheetId="12">#REF!</definedName>
    <definedName name="CP_HCC" localSheetId="13">#REF!</definedName>
    <definedName name="CP_HCC" localSheetId="1">[2]HCC!$C$15</definedName>
    <definedName name="CP_HCC" localSheetId="2">#REF!</definedName>
    <definedName name="CP_HCC" localSheetId="3">#REF!</definedName>
    <definedName name="CP_HCC" localSheetId="7">#REF!</definedName>
    <definedName name="CP_HCC" localSheetId="8">#REF!</definedName>
    <definedName name="CP_HCC" localSheetId="9">#REF!</definedName>
    <definedName name="CP_HCC" localSheetId="20">#REF!</definedName>
    <definedName name="CP_HCC">HCC!$C$15</definedName>
    <definedName name="CS" localSheetId="11">#REF!</definedName>
    <definedName name="CS" localSheetId="12">#REF!</definedName>
    <definedName name="CS" localSheetId="13">#REF!</definedName>
    <definedName name="CS" localSheetId="1">[2]HCC!$C$5</definedName>
    <definedName name="CS" localSheetId="2">#REF!</definedName>
    <definedName name="CS" localSheetId="3">#REF!</definedName>
    <definedName name="CS" localSheetId="7">#REF!</definedName>
    <definedName name="CS" localSheetId="8">#REF!</definedName>
    <definedName name="CS" localSheetId="9">#REF!</definedName>
    <definedName name="CS" localSheetId="20">#REF!</definedName>
    <definedName name="CS">HCC!$C$5</definedName>
    <definedName name="DifT0" localSheetId="11">[1]arrend!$I$17</definedName>
    <definedName name="DifT0" localSheetId="12">[1]arrend!$I$17</definedName>
    <definedName name="DifT0" localSheetId="13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7">[1]arrend!$I$17</definedName>
    <definedName name="DifT0" localSheetId="8">[1]arrend!$I$17</definedName>
    <definedName name="DifT0" localSheetId="9">[1]arrend!$I$17</definedName>
    <definedName name="DifT0" localSheetId="20">[1]arrend!$I$17</definedName>
    <definedName name="DifT0" localSheetId="10">#REF!</definedName>
    <definedName name="DifT0">#REF!</definedName>
    <definedName name="DifT1" localSheetId="11">[1]arrend!$J$17</definedName>
    <definedName name="DifT1" localSheetId="12">[1]arrend!$J$17</definedName>
    <definedName name="DifT1" localSheetId="13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7">[1]arrend!$J$17</definedName>
    <definedName name="DifT1" localSheetId="8">[1]arrend!$J$17</definedName>
    <definedName name="DifT1" localSheetId="9">[1]arrend!$J$17</definedName>
    <definedName name="DifT1" localSheetId="20">[1]arrend!$J$17</definedName>
    <definedName name="DifT1" localSheetId="10">#REF!</definedName>
    <definedName name="DifT1">#REF!</definedName>
    <definedName name="DifT2" localSheetId="11">[1]arrend!$K$17</definedName>
    <definedName name="DifT2" localSheetId="12">[1]arrend!$K$17</definedName>
    <definedName name="DifT2" localSheetId="13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7">[1]arrend!$K$17</definedName>
    <definedName name="DifT2" localSheetId="8">[1]arrend!$K$17</definedName>
    <definedName name="DifT2" localSheetId="9">[1]arrend!$K$17</definedName>
    <definedName name="DifT2" localSheetId="20">[1]arrend!$K$17</definedName>
    <definedName name="DifT2" localSheetId="10">#REF!</definedName>
    <definedName name="DifT2">#REF!</definedName>
    <definedName name="DifT3" localSheetId="11">[1]arrend!$L$17</definedName>
    <definedName name="DifT3" localSheetId="12">[1]arrend!$L$17</definedName>
    <definedName name="DifT3" localSheetId="13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7">[1]arrend!$L$17</definedName>
    <definedName name="DifT3" localSheetId="8">[1]arrend!$L$17</definedName>
    <definedName name="DifT3" localSheetId="9">[1]arrend!$L$17</definedName>
    <definedName name="DifT3" localSheetId="20">[1]arrend!$L$17</definedName>
    <definedName name="DifT3" localSheetId="10">#REF!</definedName>
    <definedName name="DifT3">#REF!</definedName>
    <definedName name="DifT4" localSheetId="11">[1]arrend!$M$17</definedName>
    <definedName name="DifT4" localSheetId="12">[1]arrend!$M$17</definedName>
    <definedName name="DifT4" localSheetId="13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7">[1]arrend!$M$17</definedName>
    <definedName name="DifT4" localSheetId="8">[1]arrend!$M$17</definedName>
    <definedName name="DifT4" localSheetId="9">[1]arrend!$M$17</definedName>
    <definedName name="DifT4" localSheetId="20">[1]arrend!$M$17</definedName>
    <definedName name="DifT4" localSheetId="10">#REF!</definedName>
    <definedName name="DifT4">#REF!</definedName>
    <definedName name="DifT5" localSheetId="11">[1]arrend!$N$17</definedName>
    <definedName name="DifT5" localSheetId="12">[1]arrend!$N$17</definedName>
    <definedName name="DifT5" localSheetId="13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7">[1]arrend!$N$17</definedName>
    <definedName name="DifT5" localSheetId="8">[1]arrend!$N$17</definedName>
    <definedName name="DifT5" localSheetId="9">[1]arrend!$N$17</definedName>
    <definedName name="DifT5" localSheetId="20">[1]arrend!$N$17</definedName>
    <definedName name="DifT5" localSheetId="10">#REF!</definedName>
    <definedName name="DifT5">#REF!</definedName>
    <definedName name="InvT0" localSheetId="11">[1]arrend!$I$16</definedName>
    <definedName name="InvT0" localSheetId="12">[1]arrend!$I$16</definedName>
    <definedName name="InvT0" localSheetId="13">[1]arrend!$I$16</definedName>
    <definedName name="InvT0" localSheetId="2">[1]arrend!$I$16</definedName>
    <definedName name="InvT0" localSheetId="3">[1]arrend!$I$16</definedName>
    <definedName name="InvT0" localSheetId="7">[1]arrend!$I$16</definedName>
    <definedName name="InvT0" localSheetId="8">[1]arrend!$I$16</definedName>
    <definedName name="InvT0" localSheetId="9">[1]arrend!$I$16</definedName>
    <definedName name="InvT0" localSheetId="20">[1]arrend!$I$16</definedName>
    <definedName name="InvT0" localSheetId="10">#REF!</definedName>
    <definedName name="InvT0">#REF!</definedName>
    <definedName name="InvT1" localSheetId="11">[1]arrend!$J$16</definedName>
    <definedName name="InvT1" localSheetId="12">[1]arrend!$J$16</definedName>
    <definedName name="InvT1" localSheetId="13">[1]arrend!$J$16</definedName>
    <definedName name="InvT1" localSheetId="2">[1]arrend!$J$16</definedName>
    <definedName name="InvT1" localSheetId="3">[1]arrend!$J$16</definedName>
    <definedName name="InvT1" localSheetId="7">[1]arrend!$J$16</definedName>
    <definedName name="InvT1" localSheetId="8">[1]arrend!$J$16</definedName>
    <definedName name="InvT1" localSheetId="9">[1]arrend!$J$16</definedName>
    <definedName name="InvT1" localSheetId="20">[1]arrend!$J$16</definedName>
    <definedName name="InvT1" localSheetId="10">#REF!</definedName>
    <definedName name="InvT1">#REF!</definedName>
    <definedName name="InvT2" localSheetId="11">[1]arrend!$K$16</definedName>
    <definedName name="InvT2" localSheetId="12">[1]arrend!$K$16</definedName>
    <definedName name="InvT2" localSheetId="13">[1]arrend!$K$16</definedName>
    <definedName name="InvT2" localSheetId="2">[1]arrend!$K$16</definedName>
    <definedName name="InvT2" localSheetId="3">[1]arrend!$K$16</definedName>
    <definedName name="InvT2" localSheetId="7">[1]arrend!$K$16</definedName>
    <definedName name="InvT2" localSheetId="8">[1]arrend!$K$16</definedName>
    <definedName name="InvT2" localSheetId="9">[1]arrend!$K$16</definedName>
    <definedName name="InvT2" localSheetId="20">[1]arrend!$K$16</definedName>
    <definedName name="InvT2" localSheetId="10">#REF!</definedName>
    <definedName name="InvT2">#REF!</definedName>
    <definedName name="InvT3" localSheetId="11">[1]arrend!$L$16</definedName>
    <definedName name="InvT3" localSheetId="12">[1]arrend!$L$16</definedName>
    <definedName name="InvT3" localSheetId="13">[1]arrend!$L$16</definedName>
    <definedName name="InvT3" localSheetId="2">[1]arrend!$L$16</definedName>
    <definedName name="InvT3" localSheetId="3">[1]arrend!$L$16</definedName>
    <definedName name="InvT3" localSheetId="7">[1]arrend!$L$16</definedName>
    <definedName name="InvT3" localSheetId="8">[1]arrend!$L$16</definedName>
    <definedName name="InvT3" localSheetId="9">[1]arrend!$L$16</definedName>
    <definedName name="InvT3" localSheetId="20">[1]arrend!$L$16</definedName>
    <definedName name="InvT3" localSheetId="10">#REF!</definedName>
    <definedName name="InvT3">#REF!</definedName>
    <definedName name="InvT4" localSheetId="11">[1]arrend!$M$16</definedName>
    <definedName name="InvT4" localSheetId="12">[1]arrend!$M$16</definedName>
    <definedName name="InvT4" localSheetId="13">[1]arrend!$M$16</definedName>
    <definedName name="InvT4" localSheetId="2">[1]arrend!$M$16</definedName>
    <definedName name="InvT4" localSheetId="3">[1]arrend!$M$16</definedName>
    <definedName name="InvT4" localSheetId="7">[1]arrend!$M$16</definedName>
    <definedName name="InvT4" localSheetId="8">[1]arrend!$M$16</definedName>
    <definedName name="InvT4" localSheetId="9">[1]arrend!$M$16</definedName>
    <definedName name="InvT4" localSheetId="20">[1]arrend!$M$16</definedName>
    <definedName name="InvT4" localSheetId="10">#REF!</definedName>
    <definedName name="InvT4">#REF!</definedName>
    <definedName name="InvT5" localSheetId="11">[1]arrend!$N$16</definedName>
    <definedName name="InvT5" localSheetId="12">[1]arrend!$N$16</definedName>
    <definedName name="InvT5" localSheetId="13">[1]arrend!$N$16</definedName>
    <definedName name="InvT5" localSheetId="2">[1]arrend!$N$16</definedName>
    <definedName name="InvT5" localSheetId="3">[1]arrend!$N$16</definedName>
    <definedName name="InvT5" localSheetId="7">[1]arrend!$N$16</definedName>
    <definedName name="InvT5" localSheetId="8">[1]arrend!$N$16</definedName>
    <definedName name="InvT5" localSheetId="9">[1]arrend!$N$16</definedName>
    <definedName name="InvT5" localSheetId="20">[1]arrend!$N$16</definedName>
    <definedName name="InvT5" localSheetId="10">#REF!</definedName>
    <definedName name="InvT5">#REF!</definedName>
    <definedName name="IVAintermédio" localSheetId="1">#REF!</definedName>
    <definedName name="IVAintermédio" localSheetId="10">#REF!</definedName>
    <definedName name="IVAintermédio">#REF!</definedName>
    <definedName name="IVAnormal" localSheetId="1">#REF!</definedName>
    <definedName name="IVAnormal" localSheetId="10">#REF!</definedName>
    <definedName name="IVAnormal">#REF!</definedName>
    <definedName name="IVAreduzido" localSheetId="1">#REF!</definedName>
    <definedName name="IVAreduzido" localSheetId="10">#REF!</definedName>
    <definedName name="IVAreduzido">#REF!</definedName>
    <definedName name="município" localSheetId="11">[1]Parecer!$D$7</definedName>
    <definedName name="município" localSheetId="12">[1]Parecer!$D$7</definedName>
    <definedName name="município" localSheetId="13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7">[1]Parecer!$D$7</definedName>
    <definedName name="município" localSheetId="8">[1]Parecer!$D$7</definedName>
    <definedName name="município" localSheetId="9">[1]Parecer!$D$7</definedName>
    <definedName name="município" localSheetId="20">[1]Parecer!$D$7</definedName>
    <definedName name="município">Formulário!$E$7</definedName>
    <definedName name="NUTI" localSheetId="11">[1]Parecer!$D$9</definedName>
    <definedName name="NUTI" localSheetId="12">[1]Parecer!$D$9</definedName>
    <definedName name="NUTI" localSheetId="13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7">[1]Parecer!$D$9</definedName>
    <definedName name="NUTI" localSheetId="8">[1]Parecer!$D$9</definedName>
    <definedName name="NUTI" localSheetId="9">[1]Parecer!$D$9</definedName>
    <definedName name="NUTI" localSheetId="20">[1]Parecer!$D$9</definedName>
    <definedName name="NUTI">Formulário!$P$9</definedName>
    <definedName name="NUTII" localSheetId="11">[1]Parecer!$D$11</definedName>
    <definedName name="NUTII" localSheetId="12">[1]Parecer!$D$11</definedName>
    <definedName name="NUTII" localSheetId="13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7">[1]Parecer!$D$11</definedName>
    <definedName name="NUTII" localSheetId="8">[1]Parecer!$D$11</definedName>
    <definedName name="NUTII" localSheetId="9">[1]Parecer!$D$11</definedName>
    <definedName name="NUTII" localSheetId="20">[1]Parecer!$D$11</definedName>
    <definedName name="NUTII">Formulário!$P$11</definedName>
    <definedName name="NUTII_2011" localSheetId="11">[1]Parecer!$Q$11</definedName>
    <definedName name="NUTII_2011" localSheetId="12">[1]Parecer!$Q$11</definedName>
    <definedName name="NUTII_2011" localSheetId="13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7">[1]Parecer!$Q$11</definedName>
    <definedName name="NUTII_2011" localSheetId="8">[1]Parecer!$Q$11</definedName>
    <definedName name="NUTII_2011" localSheetId="9">[1]Parecer!$Q$11</definedName>
    <definedName name="NUTII_2011" localSheetId="20">[1]Parecer!$Q$11</definedName>
    <definedName name="NUTII_2011">Formulário!$R$11</definedName>
    <definedName name="NUTIII" localSheetId="11">[1]Parecer!$D$13</definedName>
    <definedName name="NUTIII" localSheetId="12">[1]Parecer!$D$13</definedName>
    <definedName name="NUTIII" localSheetId="13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7">[1]Parecer!$D$13</definedName>
    <definedName name="NUTIII" localSheetId="8">[1]Parecer!$D$13</definedName>
    <definedName name="NUTIII" localSheetId="9">[1]Parecer!$D$13</definedName>
    <definedName name="NUTIII" localSheetId="20">[1]Parecer!$D$13</definedName>
    <definedName name="NUTIII">Formulário!$P$13</definedName>
    <definedName name="NUTIII_2011" localSheetId="11">[1]Parecer!$Q$13</definedName>
    <definedName name="NUTIII_2011" localSheetId="12">[1]Parecer!$Q$13</definedName>
    <definedName name="NUTIII_2011" localSheetId="13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7">[1]Parecer!$Q$13</definedName>
    <definedName name="NUTIII_2011" localSheetId="8">[1]Parecer!$Q$13</definedName>
    <definedName name="NUTIII_2011" localSheetId="9">[1]Parecer!$Q$13</definedName>
    <definedName name="NUTIII_2011" localSheetId="20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SH25_BD" localSheetId="11">Table5[SH25_BD]</definedName>
    <definedName name="SH25_BD" localSheetId="12">Table5[SH25_BD]</definedName>
    <definedName name="SH25_BD" localSheetId="13">Table5[SH25_BD]</definedName>
    <definedName name="SH25_BD" localSheetId="1">[2]!Table5[SH25_BD]</definedName>
    <definedName name="SH25_BD" localSheetId="3">Table5[SH25_BD]</definedName>
    <definedName name="SH25_BD" localSheetId="7">Table5[SH25_BD]</definedName>
    <definedName name="SH25_BD" localSheetId="8">Table5[SH25_BD]</definedName>
    <definedName name="SH25_BD" localSheetId="9">Table5[SH25_BD]</definedName>
    <definedName name="SH25_BD" localSheetId="17">Table5[SH25_BD]</definedName>
    <definedName name="SH25_BD" localSheetId="10">Table5[SH25_BD]</definedName>
    <definedName name="SH25_BD">Table5[SH25_BD]</definedName>
    <definedName name="SH26abc" localSheetId="11">SHEstado[SH26abc]</definedName>
    <definedName name="SH26abc" localSheetId="12">SHEstado[SH26abc]</definedName>
    <definedName name="SH26abc" localSheetId="13">SHEstado[SH26abc]</definedName>
    <definedName name="SH26abc" localSheetId="1">[2]!SHEstado[SH26abc]</definedName>
    <definedName name="SH26abc" localSheetId="3">SHEstado[SH26abc]</definedName>
    <definedName name="SH26abc" localSheetId="7">SHEstado[SH26abc]</definedName>
    <definedName name="SH26abc" localSheetId="8">SHEstado[SH26abc]</definedName>
    <definedName name="SH26abc" localSheetId="9">SHEstado[SH26abc]</definedName>
    <definedName name="SH26abc" localSheetId="17">SHEstado[SH26abc]</definedName>
    <definedName name="SH26abc" localSheetId="10">SHEstado[SH26abc]</definedName>
    <definedName name="SH26abc">SHEstado[SH26abc]</definedName>
    <definedName name="SH26d" localSheetId="11">Table6[SH26d]</definedName>
    <definedName name="SH26d" localSheetId="12">Table6[SH26d]</definedName>
    <definedName name="SH26d" localSheetId="13">Table6[SH26d]</definedName>
    <definedName name="SH26d" localSheetId="1">[2]!Table6[SH26d]</definedName>
    <definedName name="SH26d" localSheetId="3">Table6[SH26d]</definedName>
    <definedName name="SH26d" localSheetId="7">Table6[SH26d]</definedName>
    <definedName name="SH26d" localSheetId="8">Table6[SH26d]</definedName>
    <definedName name="SH26d" localSheetId="9">Table6[SH26d]</definedName>
    <definedName name="SH26d" localSheetId="17">Table6[SH26d]</definedName>
    <definedName name="SH26d" localSheetId="10">Table6[SH26d]</definedName>
    <definedName name="SH26d">Table6[SH26d]</definedName>
    <definedName name="SH26e" localSheetId="11">Table7[SH26e]</definedName>
    <definedName name="SH26e" localSheetId="12">Table7[SH26e]</definedName>
    <definedName name="SH26e" localSheetId="13">Table7[SH26e]</definedName>
    <definedName name="SH26e" localSheetId="1">[2]!Table7[SH26e]</definedName>
    <definedName name="SH26e" localSheetId="3">Table7[SH26e]</definedName>
    <definedName name="SH26e" localSheetId="7">Table7[SH26e]</definedName>
    <definedName name="SH26e" localSheetId="8">Table7[SH26e]</definedName>
    <definedName name="SH26e" localSheetId="9">Table7[SH26e]</definedName>
    <definedName name="SH26e" localSheetId="17">Table7[SH26e]</definedName>
    <definedName name="SH26e" localSheetId="10">Table7[SH26e]</definedName>
    <definedName name="SH26e">Table7[SH26e]</definedName>
    <definedName name="ss" localSheetId="11">#REF!</definedName>
    <definedName name="ss" localSheetId="12">#REF!</definedName>
    <definedName name="ss" localSheetId="3">#REF!</definedName>
    <definedName name="ss" localSheetId="7">#REF!</definedName>
    <definedName name="ss" localSheetId="8">#REF!</definedName>
    <definedName name="ss" localSheetId="9">#REF!</definedName>
    <definedName name="ss" localSheetId="10">#REF!</definedName>
    <definedName name="ss">#REF!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7">'Anexo IV'!$1:$5</definedName>
    <definedName name="_xlnm.Print_Titles" localSheetId="8">'Anexo V'!$1:$11</definedName>
    <definedName name="_xlnm.Print_Titles" localSheetId="9">'Anexo V C'!$1:$11</definedName>
    <definedName name="_xlnm.Print_Titles" localSheetId="14">HCC!$1:$1</definedName>
    <definedName name="VRefRenda" localSheetId="11">[1]arrend!$I$8</definedName>
    <definedName name="VRefRenda" localSheetId="12">[1]arrend!$I$8</definedName>
    <definedName name="VRefRenda" localSheetId="13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7">[1]arrend!$I$8</definedName>
    <definedName name="VRefRenda" localSheetId="8">[1]arrend!$I$8</definedName>
    <definedName name="VRefRenda" localSheetId="9">[1]arrend!$I$8</definedName>
    <definedName name="VRefRenda" localSheetId="20">[1]arrend!$I$8</definedName>
    <definedName name="VRefRenda" localSheetId="10">#REF!</definedName>
    <definedName name="VRefRenda">#REF!</definedName>
    <definedName name="VSubRenda" localSheetId="11">[1]arrend!$I$9</definedName>
    <definedName name="VSubRenda" localSheetId="12">[1]arrend!$I$9</definedName>
    <definedName name="VSubRenda" localSheetId="13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7">[1]arrend!$I$9</definedName>
    <definedName name="VSubRenda" localSheetId="8">[1]arrend!$I$9</definedName>
    <definedName name="VSubRenda" localSheetId="9">[1]arrend!$I$9</definedName>
    <definedName name="VSubRenda" localSheetId="20">[1]arrend!$I$9</definedName>
    <definedName name="VSubRenda" localSheetId="10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O46" i="9" l="1"/>
  <c r="K46" i="9" s="1"/>
  <c r="H158" i="60" l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P158" i="60"/>
  <c r="O158" i="60"/>
  <c r="N158" i="60"/>
  <c r="M158" i="60"/>
  <c r="L158" i="60"/>
  <c r="K158" i="60"/>
  <c r="J158" i="60"/>
  <c r="I158" i="60"/>
  <c r="E158" i="60"/>
  <c r="C158" i="60"/>
  <c r="B158" i="60"/>
  <c r="A156" i="60"/>
  <c r="Q156" i="60"/>
  <c r="A157" i="60"/>
  <c r="Q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Q150" i="60"/>
  <c r="Q151" i="60"/>
  <c r="Q152" i="60"/>
  <c r="Q153" i="60"/>
  <c r="Q154" i="60"/>
  <c r="Q155" i="60"/>
  <c r="Q118" i="60"/>
  <c r="Q119" i="60"/>
  <c r="Q120" i="60"/>
  <c r="Q121" i="60"/>
  <c r="Q122" i="60"/>
  <c r="Q123" i="60"/>
  <c r="Q124" i="60"/>
  <c r="Q125" i="60"/>
  <c r="Q126" i="60"/>
  <c r="Q127" i="60"/>
  <c r="Q128" i="60"/>
  <c r="Q129" i="60"/>
  <c r="Q130" i="60"/>
  <c r="Q131" i="60"/>
  <c r="Q132" i="60"/>
  <c r="Q133" i="60"/>
  <c r="Q134" i="60"/>
  <c r="Q135" i="60"/>
  <c r="Q136" i="60"/>
  <c r="Q137" i="60"/>
  <c r="Q138" i="60"/>
  <c r="Q139" i="60"/>
  <c r="Q140" i="60"/>
  <c r="Q141" i="60"/>
  <c r="Q142" i="60"/>
  <c r="Q143" i="60"/>
  <c r="Q144" i="60"/>
  <c r="Q145" i="60"/>
  <c r="Q146" i="60"/>
  <c r="Q147" i="60"/>
  <c r="Q148" i="60"/>
  <c r="Q149" i="60"/>
  <c r="A158" i="60" l="1"/>
  <c r="A162" i="64"/>
  <c r="A162" i="62"/>
  <c r="Q9" i="60"/>
  <c r="Q10" i="60"/>
  <c r="Q11" i="60"/>
  <c r="Q12" i="60"/>
  <c r="Q13" i="60"/>
  <c r="Q14" i="60"/>
  <c r="Q15" i="60"/>
  <c r="Q16" i="60"/>
  <c r="Q17" i="60"/>
  <c r="Q18" i="60"/>
  <c r="Q19" i="60"/>
  <c r="Q20" i="60"/>
  <c r="Q21" i="60"/>
  <c r="Q22" i="60"/>
  <c r="Q23" i="60"/>
  <c r="Q24" i="60"/>
  <c r="Q25" i="60"/>
  <c r="Q26" i="60"/>
  <c r="Q27" i="60"/>
  <c r="Q28" i="60"/>
  <c r="Q29" i="60"/>
  <c r="Q30" i="60"/>
  <c r="Q31" i="60"/>
  <c r="Q32" i="60"/>
  <c r="Q33" i="60"/>
  <c r="Q34" i="60"/>
  <c r="Q35" i="60"/>
  <c r="Q36" i="60"/>
  <c r="Q37" i="60"/>
  <c r="Q38" i="60"/>
  <c r="Q39" i="60"/>
  <c r="Q40" i="60"/>
  <c r="Q41" i="60"/>
  <c r="Q42" i="60"/>
  <c r="Q43" i="60"/>
  <c r="Q44" i="60"/>
  <c r="Q45" i="60"/>
  <c r="Q46" i="60"/>
  <c r="Q47" i="60"/>
  <c r="Q48" i="60"/>
  <c r="Q49" i="60"/>
  <c r="Q50" i="60"/>
  <c r="Q51" i="60"/>
  <c r="Q52" i="60"/>
  <c r="Q53" i="60"/>
  <c r="Q54" i="60"/>
  <c r="Q55" i="60"/>
  <c r="Q56" i="60"/>
  <c r="Q57" i="60"/>
  <c r="Q58" i="60"/>
  <c r="Q59" i="60"/>
  <c r="Q60" i="60"/>
  <c r="Q61" i="60"/>
  <c r="Q62" i="60"/>
  <c r="Q63" i="60"/>
  <c r="Q64" i="60"/>
  <c r="Q65" i="60"/>
  <c r="Q66" i="60"/>
  <c r="Q67" i="60"/>
  <c r="Q68" i="60"/>
  <c r="Q69" i="60"/>
  <c r="Q70" i="60"/>
  <c r="Q71" i="60"/>
  <c r="Q72" i="60"/>
  <c r="Q73" i="60"/>
  <c r="Q74" i="60"/>
  <c r="Q75" i="60"/>
  <c r="Q76" i="60"/>
  <c r="Q77" i="60"/>
  <c r="Q78" i="60"/>
  <c r="Q79" i="60"/>
  <c r="Q80" i="60"/>
  <c r="Q81" i="60"/>
  <c r="Q82" i="60"/>
  <c r="Q83" i="60"/>
  <c r="Q84" i="60"/>
  <c r="Q85" i="60"/>
  <c r="Q86" i="60"/>
  <c r="Q87" i="60"/>
  <c r="Q88" i="60"/>
  <c r="Q89" i="60"/>
  <c r="Q90" i="60"/>
  <c r="Q91" i="60"/>
  <c r="Q92" i="60"/>
  <c r="Q93" i="60"/>
  <c r="Q94" i="60"/>
  <c r="Q95" i="60"/>
  <c r="Q96" i="60"/>
  <c r="Q97" i="60"/>
  <c r="Q98" i="60"/>
  <c r="Q99" i="60"/>
  <c r="Q100" i="60"/>
  <c r="Q101" i="60"/>
  <c r="Q102" i="60"/>
  <c r="Q103" i="60"/>
  <c r="Q104" i="60"/>
  <c r="Q105" i="60"/>
  <c r="Q106" i="60"/>
  <c r="Q107" i="60"/>
  <c r="Q108" i="60"/>
  <c r="Q109" i="60"/>
  <c r="Q110" i="60"/>
  <c r="Q111" i="60"/>
  <c r="Q112" i="60"/>
  <c r="Q113" i="60"/>
  <c r="Q114" i="60"/>
  <c r="Q115" i="60"/>
  <c r="Q116" i="60"/>
  <c r="Q117" i="60"/>
  <c r="Q8" i="60"/>
  <c r="Q158" i="60" l="1"/>
  <c r="I7" i="58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91" i="54" s="1"/>
  <c r="F135" i="54"/>
  <c r="H39" i="55"/>
  <c r="C8" i="24" s="1"/>
  <c r="F67" i="54"/>
  <c r="F109" i="54"/>
  <c r="F53" i="54"/>
  <c r="F48" i="54"/>
  <c r="F23" i="54"/>
  <c r="F151" i="54" l="1"/>
  <c r="F153" i="54" s="1"/>
  <c r="I37" i="55" s="1"/>
  <c r="J37" i="55" s="1"/>
  <c r="D5" i="46" l="1"/>
  <c r="C5" i="46" s="1"/>
  <c r="F15" i="46"/>
  <c r="G15" i="46"/>
  <c r="C16" i="46"/>
  <c r="D16" i="46"/>
  <c r="F16" i="46"/>
  <c r="G16" i="46"/>
  <c r="G17" i="46" s="1"/>
  <c r="F17" i="46"/>
  <c r="D6" i="46" l="1"/>
  <c r="C6" i="46" s="1"/>
  <c r="D23" i="9" l="1"/>
  <c r="A2" i="61" s="1"/>
  <c r="A2" i="64" l="1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2" i="30" s="1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R13" i="9" l="1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</calcChain>
</file>

<file path=xl/sharedStrings.xml><?xml version="1.0" encoding="utf-8"?>
<sst xmlns="http://schemas.openxmlformats.org/spreadsheetml/2006/main" count="7469" uniqueCount="2612">
  <si>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</si>
  <si>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</si>
  <si>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</si>
  <si>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</si>
  <si>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</si>
  <si>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</si>
  <si>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</si>
  <si>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</si>
  <si>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</si>
  <si>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</si>
  <si>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</si>
  <si>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</si>
  <si>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</si>
  <si>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</si>
  <si>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</si>
  <si>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</si>
  <si>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</si>
  <si>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</si>
  <si>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</si>
  <si>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</si>
  <si>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</si>
  <si>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</si>
  <si>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</si>
  <si>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</si>
  <si>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</si>
  <si>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</si>
  <si>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</si>
  <si>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</si>
  <si>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</si>
  <si>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</si>
  <si>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</si>
  <si>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</si>
  <si>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</si>
  <si>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</si>
  <si>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</si>
  <si>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</si>
  <si>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</si>
  <si>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</si>
  <si>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</si>
  <si>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</si>
  <si>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</si>
  <si>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</si>
  <si>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</si>
  <si>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</si>
  <si>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</si>
  <si>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</si>
  <si>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</si>
  <si>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</si>
  <si>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</si>
  <si>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</si>
  <si>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</si>
  <si>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</si>
  <si>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</si>
  <si>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</si>
  <si>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</si>
  <si>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</si>
  <si>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</si>
  <si>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</si>
  <si>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</si>
  <si>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</si>
  <si>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</si>
  <si>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</si>
  <si>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</si>
  <si>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</si>
  <si>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</si>
  <si>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</si>
  <si>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</si>
  <si>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</si>
  <si>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</si>
  <si>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</si>
  <si>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</si>
  <si>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</si>
  <si>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</si>
  <si>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</si>
  <si>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</si>
  <si>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</si>
  <si>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</si>
  <si>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</si>
  <si>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</si>
  <si>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</si>
  <si>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</si>
  <si>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</si>
  <si>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</si>
  <si>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</si>
  <si>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</si>
  <si>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</si>
  <si>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</si>
  <si>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</si>
  <si>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</si>
  <si>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</si>
  <si>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</si>
  <si>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</si>
  <si>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</si>
  <si>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</si>
  <si>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</si>
  <si>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</si>
  <si>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</si>
  <si>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</si>
  <si>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</si>
  <si>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</si>
  <si>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</si>
  <si>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</si>
  <si>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</si>
  <si>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</si>
  <si>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</si>
  <si>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</si>
  <si>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</si>
  <si>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</si>
  <si>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</si>
  <si>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</si>
  <si>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</si>
  <si>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</si>
  <si>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</si>
  <si>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</si>
  <si>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</si>
  <si>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</si>
  <si>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</si>
  <si>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</si>
  <si>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</si>
  <si>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</si>
  <si>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</si>
  <si>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</si>
  <si>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</si>
  <si>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</si>
  <si>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</si>
  <si>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</si>
  <si>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</si>
  <si>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</si>
  <si>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</si>
  <si>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</si>
  <si>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</si>
  <si>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</si>
  <si>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</si>
  <si>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</si>
  <si>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</si>
  <si>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</si>
  <si>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</si>
  <si>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</si>
  <si>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</si>
  <si>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</si>
  <si>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</si>
  <si>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</si>
  <si>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</si>
  <si>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</si>
  <si>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</si>
  <si>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</si>
  <si>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</si>
  <si>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</si>
  <si>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</si>
  <si>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</si>
  <si>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</si>
  <si>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</si>
  <si>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</si>
  <si>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</si>
  <si>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</si>
  <si>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</si>
  <si>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</si>
  <si>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</si>
  <si>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</si>
  <si>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</si>
  <si>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</si>
  <si>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</si>
  <si>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</si>
  <si>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</si>
  <si>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</si>
  <si>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</si>
  <si>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</si>
  <si>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</si>
  <si>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</si>
  <si>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</si>
  <si>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</si>
  <si>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</si>
  <si>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</si>
  <si>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</si>
  <si>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</si>
  <si>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</si>
  <si>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</si>
  <si>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</si>
  <si>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</si>
  <si>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</si>
  <si>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</si>
  <si>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</si>
  <si>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</si>
  <si>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</si>
  <si>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</si>
  <si>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</si>
  <si>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</si>
  <si>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</si>
  <si>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</si>
  <si>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</si>
  <si>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</si>
  <si>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</si>
  <si>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</si>
  <si>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</si>
  <si>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</si>
  <si>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</si>
  <si>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</si>
  <si>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</si>
  <si>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</si>
  <si>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</si>
  <si>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</si>
  <si>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</si>
  <si>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</si>
  <si>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</si>
  <si>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</si>
  <si>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</si>
  <si>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</si>
  <si>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</si>
  <si>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</si>
  <si>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</si>
  <si>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</si>
  <si>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</si>
  <si>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</si>
  <si>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</si>
  <si>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</si>
  <si>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</si>
  <si>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</si>
  <si>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</si>
  <si>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</si>
  <si>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</si>
  <si>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</si>
  <si>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</si>
  <si>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</si>
  <si>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</si>
  <si>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</si>
  <si>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</si>
  <si>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</si>
  <si>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</si>
  <si>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</si>
  <si>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</si>
  <si>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</si>
  <si>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</si>
  <si>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</si>
  <si>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</si>
  <si>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</si>
  <si>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</si>
  <si>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</si>
  <si>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</si>
  <si>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</si>
  <si>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</si>
  <si>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</si>
  <si>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</si>
  <si>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</si>
  <si>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</si>
  <si>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</si>
  <si>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</si>
  <si>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</si>
  <si>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</si>
  <si>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</si>
  <si>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</si>
  <si>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</si>
  <si>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</si>
  <si>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</si>
  <si>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</si>
  <si>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</si>
  <si>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</si>
  <si>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</si>
  <si>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</si>
  <si>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</si>
  <si>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</si>
  <si>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</si>
  <si>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</si>
  <si>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</si>
  <si>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</si>
  <si>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</si>
  <si>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</si>
  <si>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</si>
  <si>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</si>
  <si>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</si>
  <si>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</si>
  <si>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</si>
  <si>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</si>
  <si>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</si>
  <si>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</si>
  <si>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</si>
  <si>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</si>
  <si>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</si>
  <si>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</si>
  <si>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</si>
  <si>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</si>
  <si>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</si>
  <si>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</si>
  <si>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</si>
  <si>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</si>
  <si>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</si>
  <si>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</si>
  <si>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</si>
  <si>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</si>
  <si>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</si>
  <si>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</si>
  <si>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</si>
  <si>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</si>
  <si>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</si>
  <si>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</si>
  <si>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</si>
  <si>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</si>
  <si>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</si>
  <si>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</si>
  <si>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</si>
  <si>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</si>
  <si>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</si>
  <si>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</si>
  <si>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</si>
  <si>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</si>
  <si>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</si>
  <si>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</si>
  <si>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</si>
  <si>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</si>
  <si>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</si>
  <si>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</si>
  <si>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</si>
  <si>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</si>
  <si>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</si>
  <si>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</si>
  <si>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</si>
  <si>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</si>
  <si>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</si>
  <si>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</si>
  <si>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</si>
  <si>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</si>
  <si>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</si>
  <si>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</si>
  <si>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</si>
  <si>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</si>
  <si>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</si>
  <si>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</si>
  <si>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</si>
  <si>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</si>
  <si>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</si>
  <si>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</si>
  <si>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</si>
  <si>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</si>
  <si>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</si>
  <si>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</si>
  <si>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</si>
  <si>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</si>
  <si>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</si>
  <si>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</si>
  <si>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</si>
  <si>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</si>
  <si>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</si>
  <si>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</si>
  <si>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</si>
  <si>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</si>
  <si>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</si>
  <si>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</si>
  <si>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</si>
  <si>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</si>
  <si>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</si>
  <si>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</si>
  <si>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</si>
  <si>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</si>
  <si>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</si>
  <si>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</si>
  <si>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</si>
  <si>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</si>
  <si>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</si>
  <si>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</si>
  <si>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</si>
  <si>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</si>
  <si>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</si>
  <si>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</si>
  <si>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</si>
  <si>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</si>
  <si>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</si>
  <si>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</si>
  <si>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</si>
  <si>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</si>
  <si>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</si>
  <si>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</si>
  <si>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</si>
  <si>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</si>
  <si>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</si>
  <si>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</si>
  <si>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</si>
  <si>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</si>
  <si>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</si>
  <si>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</si>
  <si>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</si>
  <si>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</si>
  <si>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</si>
  <si>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</si>
  <si>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</si>
  <si>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</si>
  <si>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</si>
  <si>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</si>
  <si>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</si>
  <si>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</si>
  <si>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</si>
  <si>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</si>
  <si>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</si>
  <si>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</si>
  <si>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</si>
  <si>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</si>
  <si>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</si>
  <si>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</si>
  <si>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</si>
  <si>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</si>
  <si>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</si>
  <si>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</si>
  <si>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</si>
  <si>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</si>
  <si>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</si>
  <si>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</si>
  <si>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</si>
  <si>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</si>
  <si>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</si>
  <si>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</si>
  <si>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</si>
  <si>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</si>
  <si>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</si>
  <si>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</si>
  <si>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</si>
  <si>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</si>
  <si>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</si>
  <si>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</si>
  <si>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</si>
  <si>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</si>
  <si>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</si>
  <si>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</si>
  <si>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</si>
  <si>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</si>
  <si>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</si>
  <si>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</si>
  <si>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</si>
  <si>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</si>
  <si>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</si>
  <si>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</si>
  <si>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</si>
  <si>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</si>
  <si>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</si>
  <si>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</si>
  <si>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</si>
  <si>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</si>
  <si>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</si>
  <si>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</si>
  <si>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</si>
  <si>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</si>
  <si>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</si>
  <si>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</si>
  <si>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</si>
  <si>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</si>
  <si>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</si>
  <si>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</si>
  <si>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</si>
  <si>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</si>
  <si>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</si>
  <si>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</si>
  <si>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</si>
  <si>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</si>
  <si>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</si>
  <si>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</si>
  <si>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</si>
  <si>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</si>
  <si>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</si>
  <si>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</si>
  <si>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</si>
  <si>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</si>
  <si>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</si>
  <si>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</si>
  <si>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</si>
  <si>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</si>
  <si>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</si>
  <si>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</si>
  <si>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</si>
  <si>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</si>
  <si>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</si>
  <si>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</si>
  <si>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</si>
  <si>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</si>
  <si>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</si>
  <si>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</si>
  <si>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</si>
  <si>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</si>
  <si>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</si>
  <si>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</si>
  <si>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</si>
  <si>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</si>
  <si>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</si>
  <si>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</si>
  <si>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</si>
  <si>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</si>
  <si>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</si>
  <si>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</si>
  <si>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</si>
  <si>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</si>
  <si>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</si>
  <si>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</si>
  <si>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</si>
  <si>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</si>
  <si>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</si>
  <si>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</si>
  <si>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</si>
  <si>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</si>
  <si>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</si>
  <si>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</si>
  <si>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</si>
  <si>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</si>
  <si>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</si>
  <si>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</si>
  <si>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</si>
  <si>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</si>
  <si>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</si>
  <si>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</si>
  <si>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</si>
  <si>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</si>
  <si>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</si>
  <si>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</si>
  <si>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</si>
  <si>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</si>
  <si>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</si>
  <si>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</si>
  <si>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</si>
  <si>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</si>
  <si>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</si>
  <si>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</si>
  <si>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</si>
  <si>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</si>
  <si>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</si>
  <si>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</si>
  <si>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</si>
  <si>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</si>
  <si>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</si>
  <si>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</si>
  <si>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</si>
  <si>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</si>
  <si>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</si>
  <si>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</si>
  <si>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</si>
  <si>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</si>
  <si>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</si>
  <si>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</si>
  <si>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</si>
  <si>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</si>
  <si>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</si>
  <si>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</si>
  <si>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</si>
  <si>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</si>
  <si>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</si>
  <si>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</si>
  <si>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</si>
  <si>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</si>
  <si>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</si>
  <si>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</si>
  <si>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</si>
  <si>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</si>
  <si>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</si>
  <si>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</si>
  <si>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</si>
  <si>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</si>
  <si>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</si>
  <si>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</si>
  <si>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</si>
  <si>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</si>
  <si>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</si>
  <si>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</si>
  <si>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</si>
  <si>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</si>
  <si>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</si>
  <si>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</si>
  <si>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</si>
  <si>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</si>
  <si>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</si>
  <si>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</si>
  <si>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</si>
  <si>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</si>
  <si>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</si>
  <si>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</si>
  <si>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</si>
  <si>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</si>
  <si>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</si>
  <si>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</si>
  <si>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</si>
  <si>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</si>
  <si>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</si>
  <si>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</si>
  <si>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</si>
  <si>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</si>
  <si>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</si>
  <si>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</si>
  <si>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</si>
  <si>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</si>
  <si>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</si>
  <si>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</si>
  <si>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</si>
  <si>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</si>
  <si>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</si>
  <si>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</si>
  <si>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</si>
  <si>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</si>
  <si>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</si>
  <si>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</si>
  <si>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</si>
  <si>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</si>
  <si>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</si>
  <si>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</si>
  <si>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</si>
  <si>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</si>
  <si>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</si>
  <si>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</si>
  <si>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</si>
  <si>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</si>
  <si>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</si>
  <si>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</si>
  <si>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</si>
  <si>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</si>
  <si>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</si>
  <si>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</si>
  <si>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</si>
  <si>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</si>
  <si>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</si>
  <si>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</si>
  <si>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</si>
  <si>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</si>
  <si>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</si>
  <si>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</si>
  <si>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</si>
  <si>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</si>
  <si>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</si>
  <si>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</si>
  <si>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</si>
  <si>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</si>
  <si>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</si>
  <si>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</si>
  <si>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</si>
  <si>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</si>
  <si>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</si>
  <si>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</si>
  <si>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</si>
  <si>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</si>
  <si>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</si>
  <si>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</si>
  <si>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</si>
  <si>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</si>
  <si>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</si>
  <si>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</si>
  <si>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</si>
  <si>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</si>
  <si>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</si>
  <si>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</si>
  <si>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</si>
  <si>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</si>
  <si>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</si>
  <si>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</si>
  <si>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</si>
  <si>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</si>
  <si>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</si>
  <si>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</si>
  <si>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</si>
  <si>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</si>
  <si>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</si>
  <si>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</si>
  <si>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</si>
  <si>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</si>
  <si>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</si>
  <si>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</si>
  <si>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</si>
  <si>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</si>
  <si>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</si>
  <si>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</si>
  <si>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</si>
  <si>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</si>
  <si>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</si>
  <si>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</si>
  <si>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</si>
  <si>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</si>
  <si>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</si>
  <si>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</si>
  <si>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</si>
  <si>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</si>
  <si>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</si>
  <si>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</si>
  <si>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</si>
  <si>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</si>
  <si>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</si>
  <si>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</si>
  <si>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</si>
  <si>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</si>
  <si>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</si>
  <si>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</si>
  <si>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</si>
  <si>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</si>
  <si>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</si>
  <si>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</si>
  <si>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</si>
  <si>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</si>
  <si>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</si>
  <si>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</si>
  <si>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</si>
  <si>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</si>
  <si>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</si>
  <si>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</si>
  <si>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</si>
  <si>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</si>
  <si>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</si>
  <si>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</si>
  <si>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</si>
  <si>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</si>
  <si>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</si>
  <si>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</si>
  <si>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</si>
  <si>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</si>
  <si>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</si>
  <si>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</si>
  <si>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</si>
  <si>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</si>
  <si>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</si>
  <si>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</si>
  <si>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</si>
  <si>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</si>
  <si>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</si>
  <si>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</si>
  <si>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</si>
  <si>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</si>
  <si>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</si>
  <si>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</si>
  <si>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</si>
  <si>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</si>
  <si>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</si>
  <si>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</si>
  <si>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</si>
  <si>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</si>
  <si>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</si>
  <si>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</si>
  <si>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</si>
  <si>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</si>
  <si>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</si>
  <si>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</si>
  <si>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</si>
  <si>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</si>
  <si>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</si>
  <si>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</si>
  <si>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</si>
  <si>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</si>
  <si>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</si>
  <si>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</si>
  <si>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</si>
  <si>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</si>
  <si>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</si>
  <si>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</si>
  <si>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</si>
  <si>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</si>
  <si>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</si>
  <si>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</si>
  <si>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</si>
  <si>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</si>
  <si>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</si>
  <si>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</si>
  <si>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</si>
  <si>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</si>
  <si>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</si>
  <si>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</si>
  <si>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</si>
  <si>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</si>
  <si>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</si>
  <si>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</si>
  <si>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</si>
  <si>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</si>
  <si>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</si>
  <si>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</si>
  <si>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</si>
  <si>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</si>
  <si>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</si>
  <si>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</si>
  <si>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</si>
  <si>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</si>
  <si>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</si>
  <si>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</si>
  <si>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</si>
  <si>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</si>
  <si>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</si>
  <si>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</si>
  <si>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</si>
  <si>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</si>
  <si>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</si>
  <si>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</si>
  <si>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</si>
  <si>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</si>
  <si>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</si>
  <si>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</si>
  <si>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</si>
  <si>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</si>
  <si>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</si>
  <si>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</si>
  <si>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</si>
  <si>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</si>
  <si>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</si>
  <si>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</si>
  <si>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</si>
  <si>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</si>
  <si>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</si>
  <si>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</si>
  <si>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</si>
  <si>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</si>
  <si>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</si>
  <si>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</si>
  <si>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</si>
  <si>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</si>
  <si>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</si>
  <si>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</si>
  <si>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</si>
  <si>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</si>
  <si>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</si>
  <si>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</si>
  <si>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</si>
  <si>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</si>
  <si>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</si>
  <si>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</si>
  <si>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</si>
  <si>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</si>
  <si>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</si>
  <si>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</si>
  <si>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</si>
  <si>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</si>
  <si>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</si>
  <si>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</si>
  <si>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</si>
  <si>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</si>
  <si>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</si>
  <si>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</si>
  <si>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</si>
  <si>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</si>
  <si>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</si>
  <si>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</si>
  <si>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</si>
  <si>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</si>
  <si>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</si>
  <si>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</si>
  <si>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</si>
  <si>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</si>
  <si>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</si>
  <si>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</si>
  <si>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</si>
  <si>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</si>
  <si>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</si>
  <si>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</si>
  <si>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</si>
  <si>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</si>
  <si>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</si>
  <si>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</si>
  <si>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</si>
  <si>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</si>
  <si>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</si>
  <si>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</si>
  <si>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</si>
  <si>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</si>
  <si>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</si>
  <si>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</si>
  <si>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</si>
  <si>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</si>
  <si>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</si>
  <si>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</si>
  <si>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</si>
  <si>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</si>
  <si>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</si>
  <si>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</si>
  <si>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</si>
  <si>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</si>
  <si>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</si>
  <si>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</si>
  <si>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</si>
  <si>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</si>
  <si>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</si>
  <si>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</si>
  <si>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</si>
  <si>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</si>
  <si>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</si>
  <si>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</si>
  <si>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</si>
  <si>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</si>
  <si>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</si>
  <si>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</si>
  <si>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</si>
  <si>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</si>
  <si>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</si>
  <si>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</si>
  <si>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</si>
  <si>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</si>
  <si>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</si>
  <si>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</si>
  <si>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</si>
  <si>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</si>
  <si>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</si>
  <si>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</si>
  <si>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</si>
  <si>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</si>
  <si>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</si>
  <si>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</si>
  <si>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</si>
  <si>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</si>
  <si>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</si>
  <si>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</si>
  <si>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</si>
  <si>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</si>
  <si>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</si>
  <si>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</si>
  <si>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</si>
  <si>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</si>
  <si>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</si>
  <si>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</si>
  <si>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</si>
  <si>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</si>
  <si>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</si>
  <si>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</si>
  <si>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</si>
  <si>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</si>
  <si>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</si>
  <si>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</si>
  <si>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</si>
  <si>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</si>
  <si>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</si>
  <si>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</si>
  <si>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</si>
  <si>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</si>
  <si>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</si>
  <si>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</si>
  <si>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</si>
  <si>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</si>
  <si>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</si>
  <si>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</si>
  <si>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</si>
  <si>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</si>
  <si>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</si>
  <si>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</si>
  <si>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</si>
  <si>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</si>
  <si>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</si>
  <si>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</si>
  <si>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</si>
  <si>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</si>
  <si>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</si>
  <si>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</si>
  <si>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</si>
  <si>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</si>
  <si>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</si>
  <si>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</si>
  <si>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</si>
  <si>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</si>
  <si>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</si>
  <si>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</si>
  <si>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</si>
  <si>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</si>
  <si>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</si>
  <si>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</si>
  <si>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</si>
  <si>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</si>
  <si>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</si>
  <si>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</si>
  <si>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</si>
  <si>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</si>
  <si>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</si>
  <si>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</si>
  <si>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</si>
  <si>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</si>
  <si>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</si>
  <si>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</si>
  <si>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</si>
  <si>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</si>
  <si>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</si>
  <si>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</si>
  <si>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</si>
  <si>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</si>
  <si>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</si>
  <si>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</si>
  <si>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</si>
  <si>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</si>
  <si>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</si>
  <si>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</si>
  <si>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</si>
  <si>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</si>
  <si>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</si>
  <si>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</si>
  <si>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</si>
  <si>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</si>
  <si>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</si>
  <si>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</si>
  <si>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</si>
  <si>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</si>
  <si>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</si>
  <si>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</si>
  <si>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</si>
  <si>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</si>
  <si>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</si>
  <si>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</si>
  <si>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</si>
  <si>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</si>
  <si>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</si>
  <si>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</si>
  <si>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</si>
  <si>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</si>
  <si>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</si>
  <si>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</si>
  <si>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</si>
  <si>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</si>
  <si>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</si>
  <si>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</si>
  <si>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</si>
  <si>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</si>
  <si>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</si>
  <si>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</si>
  <si>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</si>
  <si>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</si>
  <si>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</si>
  <si>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</si>
  <si>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</si>
  <si>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</si>
  <si>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</si>
  <si>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</si>
  <si>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</si>
  <si>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</si>
  <si>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</si>
  <si>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</si>
  <si>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</si>
  <si>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</si>
  <si>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</si>
  <si>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</si>
  <si>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</si>
  <si>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</si>
  <si>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</si>
  <si>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</si>
  <si>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</si>
  <si>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</si>
  <si>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</si>
  <si>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</si>
  <si>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</si>
  <si>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</si>
  <si>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</si>
  <si>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</si>
  <si>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</si>
  <si>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</si>
  <si>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</si>
  <si>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</si>
  <si>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</si>
  <si>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</si>
  <si>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</si>
  <si>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</si>
  <si>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</si>
  <si>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</si>
  <si>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</si>
  <si>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</si>
  <si>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</si>
  <si>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</si>
  <si>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</si>
  <si>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</si>
  <si>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</si>
  <si>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</si>
  <si>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</si>
  <si>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</si>
  <si>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</si>
  <si>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</si>
  <si>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</si>
  <si>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</si>
  <si>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</si>
  <si>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</si>
  <si>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</si>
  <si>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</si>
  <si>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</si>
  <si>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</si>
  <si>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</si>
  <si>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</si>
  <si>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</si>
  <si>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</si>
  <si>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</si>
  <si>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</si>
  <si>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</si>
  <si>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</si>
  <si>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</si>
  <si>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</si>
  <si>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</si>
  <si>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</si>
  <si>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</si>
  <si>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</si>
  <si>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</si>
  <si>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</si>
  <si>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</si>
  <si>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</si>
  <si>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</si>
  <si>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</si>
  <si>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</si>
  <si>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</si>
  <si>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</si>
  <si>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</si>
  <si>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</si>
  <si>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</si>
  <si>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</si>
  <si>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</si>
  <si>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</si>
  <si>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</si>
  <si>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</si>
  <si>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</si>
  <si>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</si>
  <si>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</si>
  <si>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</si>
  <si>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</si>
  <si>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</si>
  <si>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</si>
  <si>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</si>
  <si>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</si>
  <si>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</si>
  <si>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</si>
  <si>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</si>
  <si>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</si>
  <si>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</si>
  <si>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</si>
  <si>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</si>
  <si>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</si>
  <si>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</si>
  <si>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</si>
  <si>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</si>
  <si>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</si>
  <si>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</si>
  <si>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</si>
  <si>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</si>
  <si>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</si>
  <si>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</si>
  <si>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</si>
  <si>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</si>
  <si>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</si>
  <si>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</si>
  <si>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</si>
  <si>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</si>
  <si>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</si>
  <si>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</si>
  <si>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</si>
  <si>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</si>
  <si>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</si>
  <si>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</si>
  <si>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</si>
  <si>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</si>
  <si>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</si>
  <si>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</si>
  <si>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</si>
  <si>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</si>
  <si>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</si>
  <si>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</si>
  <si>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</si>
  <si>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</si>
  <si>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</si>
  <si>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</si>
  <si>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</si>
  <si>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</si>
  <si>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</si>
  <si>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</si>
  <si>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</si>
  <si>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</si>
  <si>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</si>
  <si>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</si>
  <si>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</si>
  <si>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</si>
  <si>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</si>
  <si>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</si>
  <si>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</si>
  <si>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</si>
  <si>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</si>
  <si>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</si>
  <si>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</si>
  <si>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</si>
  <si>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</si>
  <si>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</si>
  <si>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</si>
  <si>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</si>
  <si>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</si>
  <si>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</si>
  <si>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</si>
  <si>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</si>
  <si>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</si>
  <si>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</si>
  <si>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</si>
  <si>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</si>
  <si>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</si>
  <si>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</si>
  <si>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</si>
  <si>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</si>
  <si>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</si>
  <si>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</si>
  <si>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</si>
  <si>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</si>
  <si>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</si>
  <si>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</si>
  <si>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</si>
  <si>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</si>
  <si>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</si>
  <si>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</si>
  <si>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</si>
  <si>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</si>
  <si>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</si>
  <si>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</si>
  <si>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</si>
  <si>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</si>
  <si>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</si>
  <si>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</si>
  <si>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</si>
  <si>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</si>
  <si>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</si>
  <si>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</si>
  <si>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</si>
  <si>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</si>
  <si>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</si>
  <si>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</si>
  <si>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</si>
  <si>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</si>
  <si>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</si>
  <si>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</si>
  <si>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</si>
  <si>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</si>
  <si>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</si>
  <si>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</si>
  <si>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</si>
  <si>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</si>
  <si>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</si>
  <si>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</si>
  <si>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</si>
  <si>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</si>
  <si>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</si>
  <si>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</si>
  <si>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</si>
  <si>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</si>
  <si>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</si>
  <si>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</si>
  <si>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</si>
  <si>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</si>
  <si>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</si>
  <si>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</si>
  <si>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</si>
  <si>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</si>
  <si>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</si>
  <si>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</si>
  <si>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</si>
  <si>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</si>
  <si>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</si>
  <si>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</si>
  <si>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</si>
  <si>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</si>
  <si>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</si>
  <si>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</si>
  <si>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</si>
  <si>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</si>
  <si>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</si>
  <si>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</si>
  <si>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</si>
  <si>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</si>
  <si>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</si>
  <si>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</si>
  <si>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</si>
  <si>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</si>
  <si>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</si>
  <si>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</si>
  <si>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</si>
  <si>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</si>
  <si>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</si>
  <si>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</si>
  <si>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</si>
  <si>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</si>
  <si>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</si>
  <si>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</si>
  <si>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</si>
  <si>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</si>
  <si>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</si>
  <si>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</si>
  <si>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</si>
  <si>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</si>
  <si>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</si>
  <si>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</si>
  <si>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</si>
  <si>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</si>
  <si>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</si>
  <si>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</si>
  <si>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</si>
  <si>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</si>
  <si>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</si>
  <si>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</si>
  <si>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</si>
  <si>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</si>
  <si>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</si>
  <si>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</si>
  <si>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</si>
  <si>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</si>
  <si>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</si>
  <si>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</si>
  <si>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</si>
  <si>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</si>
  <si>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</si>
  <si>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</si>
  <si>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</si>
  <si>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</si>
  <si>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</si>
  <si>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</si>
  <si>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</si>
  <si>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</si>
  <si>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</si>
  <si>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</si>
  <si>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</si>
  <si>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</si>
  <si>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</si>
  <si>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</si>
  <si>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</si>
  <si>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</si>
  <si>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</si>
  <si>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</si>
  <si>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</si>
  <si>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</si>
  <si>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</si>
  <si>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</si>
  <si>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</si>
  <si>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</si>
  <si>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</si>
  <si>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</si>
  <si>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</si>
  <si>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</si>
  <si>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</si>
  <si>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</si>
  <si>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</si>
  <si>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</si>
  <si>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</si>
  <si>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</si>
  <si>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</si>
  <si>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</si>
  <si>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</si>
  <si>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</si>
  <si>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</si>
  <si>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</si>
  <si>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</si>
  <si>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</si>
  <si>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</si>
  <si>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</si>
  <si>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</si>
  <si>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</si>
  <si>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</si>
  <si>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</si>
  <si>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</si>
  <si>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</si>
  <si>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</si>
  <si>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</si>
  <si>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</si>
  <si>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</si>
  <si>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</si>
  <si>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</si>
  <si>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</si>
  <si>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</si>
  <si>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</si>
  <si>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</si>
  <si>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</si>
  <si>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</si>
  <si>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</si>
  <si>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</si>
  <si>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</si>
  <si>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</si>
  <si>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</si>
  <si>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</si>
  <si>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</si>
  <si>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</si>
  <si>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</si>
  <si>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</si>
  <si>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</si>
  <si>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</si>
  <si>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</si>
  <si>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</si>
  <si>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</si>
  <si>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</si>
  <si>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</si>
  <si>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</si>
  <si>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</si>
  <si>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</si>
  <si>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</si>
  <si>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</si>
  <si>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</si>
  <si>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</si>
  <si>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</si>
  <si>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</si>
  <si>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</si>
  <si>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</si>
  <si>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</si>
  <si>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</si>
  <si>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</si>
  <si>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</si>
  <si>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</si>
  <si>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</si>
  <si>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</si>
  <si>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</si>
  <si>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</si>
  <si>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</si>
  <si>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</si>
  <si>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</si>
  <si>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</si>
  <si>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</si>
  <si>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</si>
  <si>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</si>
  <si>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</si>
  <si>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</si>
  <si>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</si>
  <si>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</si>
  <si>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</si>
  <si>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</si>
  <si>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</si>
  <si>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</si>
  <si>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</si>
  <si>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</si>
  <si>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</si>
  <si>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</si>
  <si>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</si>
  <si>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</si>
  <si>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</si>
  <si>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</si>
  <si>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</si>
  <si>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</si>
  <si>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</si>
  <si>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</si>
  <si>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</si>
  <si>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</si>
  <si>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</si>
  <si>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</si>
  <si>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</si>
  <si>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</si>
  <si>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</si>
  <si>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</si>
  <si>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</si>
  <si>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</si>
  <si>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</si>
  <si>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</si>
  <si>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</si>
  <si>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</si>
  <si>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</si>
  <si>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</si>
  <si>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</si>
  <si>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</si>
  <si>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</si>
  <si>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</si>
  <si>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</si>
  <si>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</si>
  <si>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</si>
  <si>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</si>
  <si>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</si>
  <si>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</si>
  <si>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</si>
  <si>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</si>
  <si>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</si>
  <si>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</si>
  <si>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</si>
  <si>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</si>
  <si>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</si>
  <si>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</si>
  <si>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</si>
  <si>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</si>
  <si>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</si>
  <si>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</si>
  <si>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</si>
  <si>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</si>
  <si>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</si>
  <si>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</si>
  <si>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</si>
  <si>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</si>
  <si>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</si>
  <si>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</si>
  <si>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</si>
  <si>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</si>
  <si>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</si>
  <si>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</si>
  <si>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</si>
  <si>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</si>
  <si>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</si>
  <si>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</si>
  <si>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</si>
  <si>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</si>
  <si>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</si>
  <si>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</si>
  <si>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</si>
  <si>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</si>
  <si>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</si>
  <si>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</si>
  <si>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</si>
  <si>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</si>
  <si>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</si>
  <si>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</si>
  <si>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</si>
  <si>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</si>
  <si>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</si>
  <si>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</si>
  <si>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</si>
  <si>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</si>
  <si>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</si>
  <si>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</si>
  <si>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</si>
  <si>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</si>
  <si>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</si>
  <si>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</si>
  <si>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</si>
  <si>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</si>
  <si>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</si>
  <si>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</si>
  <si>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</si>
  <si>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</si>
  <si>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</si>
  <si>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</si>
  <si>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</si>
  <si>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</si>
  <si>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</si>
  <si>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</si>
  <si>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</si>
  <si>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</si>
  <si>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</si>
  <si>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</si>
  <si>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</si>
  <si>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</si>
  <si>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</si>
  <si>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</si>
  <si>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</si>
  <si>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</si>
  <si>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</si>
  <si>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</si>
  <si>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</si>
  <si>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</si>
  <si>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</si>
  <si>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</si>
  <si>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</si>
  <si>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</si>
  <si>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</si>
  <si>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</si>
  <si>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</si>
  <si>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</si>
  <si>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</si>
  <si>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</si>
  <si>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</si>
  <si>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</si>
  <si>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</si>
  <si>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</si>
  <si>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</si>
  <si>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</si>
  <si>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</si>
  <si>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</si>
  <si>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</si>
  <si>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</si>
  <si>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</si>
  <si>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</si>
  <si>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</si>
  <si>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</si>
  <si>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</si>
  <si>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</si>
  <si>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</si>
  <si>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</si>
  <si>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</si>
  <si>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</si>
  <si>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</si>
  <si>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</si>
  <si>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</si>
  <si>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</si>
  <si>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</si>
  <si>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</si>
  <si>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</si>
  <si>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</si>
  <si>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</si>
  <si>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</si>
  <si>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</si>
  <si>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</si>
  <si>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</si>
  <si>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</si>
  <si>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</si>
  <si>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</si>
  <si>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</si>
  <si>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</si>
  <si>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</si>
  <si>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</si>
  <si>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</si>
  <si>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</si>
  <si>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</si>
  <si>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</si>
  <si>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</si>
  <si>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</si>
  <si>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</si>
  <si>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</si>
  <si>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</si>
  <si>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</si>
  <si>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</si>
  <si>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</si>
  <si>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</si>
  <si>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</si>
  <si>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</si>
  <si>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</si>
  <si>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</si>
  <si>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</si>
  <si>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</si>
  <si>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</si>
  <si>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</si>
  <si>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</si>
  <si>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</si>
  <si>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</si>
  <si>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</si>
  <si>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</si>
  <si>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</si>
  <si>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</si>
  <si>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</si>
  <si>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</si>
  <si>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</si>
  <si>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</si>
  <si>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</si>
  <si>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</si>
  <si>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</si>
  <si>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</si>
  <si>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</si>
  <si>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</si>
  <si>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</si>
  <si>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</si>
  <si>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</si>
  <si>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</si>
  <si>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</si>
  <si>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</si>
  <si>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</si>
  <si>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</si>
  <si>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</si>
  <si>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</si>
  <si>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</si>
  <si>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</si>
  <si>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</si>
  <si>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</si>
  <si>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</si>
  <si>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</si>
  <si>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</si>
  <si>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</si>
  <si>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</si>
  <si>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</si>
  <si>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</si>
  <si>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</si>
  <si>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</si>
  <si>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</si>
  <si>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</si>
  <si>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</si>
  <si>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</si>
  <si>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</si>
  <si>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</si>
  <si>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</si>
  <si>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</si>
  <si>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</si>
  <si>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</si>
  <si>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</si>
  <si>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</si>
  <si>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</si>
  <si>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</si>
  <si>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</si>
  <si>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</si>
  <si>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</si>
  <si>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</si>
  <si>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</si>
  <si>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</si>
  <si>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</si>
  <si>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</si>
  <si>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</si>
  <si>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</si>
  <si>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</si>
  <si>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</si>
  <si>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</si>
  <si>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</si>
  <si>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</si>
  <si>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</si>
  <si>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</si>
  <si>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</si>
  <si>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</si>
  <si>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</si>
  <si>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</si>
  <si>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</si>
  <si>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</si>
  <si>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</si>
  <si>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</si>
  <si>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</si>
  <si>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</si>
  <si>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</si>
  <si>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</si>
  <si>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</si>
  <si>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</si>
  <si>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</si>
  <si>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</si>
  <si>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</si>
  <si>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</si>
  <si>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</si>
  <si>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</si>
  <si>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</si>
  <si>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</si>
  <si>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</si>
  <si>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</si>
  <si>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</si>
  <si>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</si>
  <si>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</si>
  <si>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</si>
  <si>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</si>
  <si>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</si>
  <si>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</si>
  <si>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</si>
  <si>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</si>
  <si>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</si>
  <si>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</si>
  <si>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</si>
  <si>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</si>
  <si>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</si>
  <si>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</si>
  <si>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</si>
  <si>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</si>
  <si>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</si>
  <si>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</si>
  <si>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</si>
  <si>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</si>
  <si>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</si>
  <si>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</si>
  <si>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</si>
  <si>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</si>
  <si>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</si>
  <si>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</si>
  <si>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</si>
  <si>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</si>
  <si>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</si>
  <si>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</si>
  <si>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</si>
  <si>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</si>
  <si>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</si>
  <si>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</si>
  <si>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</si>
  <si>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</si>
  <si>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</si>
  <si>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</si>
  <si>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</si>
  <si>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</si>
  <si>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</si>
  <si>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</si>
  <si>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</si>
  <si>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</si>
  <si>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</si>
  <si>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</si>
  <si>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</si>
  <si>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</si>
  <si>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</si>
  <si>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</si>
  <si>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</si>
  <si>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</si>
  <si>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</si>
  <si>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</si>
  <si>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</si>
  <si>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</si>
  <si>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</si>
  <si>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</si>
  <si>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</si>
  <si>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</si>
  <si>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</si>
  <si>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</si>
  <si>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</si>
  <si>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</si>
  <si>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</si>
  <si>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</si>
  <si>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</si>
  <si>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</si>
  <si>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</si>
  <si>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</si>
  <si>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</si>
  <si>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</si>
  <si>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</si>
  <si>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</si>
  <si>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</si>
  <si>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</si>
  <si>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</si>
  <si>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</si>
  <si>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</si>
  <si>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</si>
  <si>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</si>
  <si>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</si>
  <si>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</si>
  <si>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</si>
  <si>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</si>
  <si>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</si>
  <si>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</si>
  <si>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</si>
  <si>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</si>
  <si>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</si>
  <si>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</si>
  <si>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</si>
  <si>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</si>
  <si>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</si>
  <si>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</si>
  <si>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</si>
  <si>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</si>
  <si>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</si>
  <si>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</si>
  <si>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</si>
  <si>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</si>
  <si>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</si>
  <si>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</si>
  <si>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</si>
  <si>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</si>
  <si>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</si>
  <si>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</si>
  <si>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</si>
  <si>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</si>
  <si>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</si>
  <si>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</si>
  <si>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</si>
  <si>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</si>
  <si>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</si>
  <si>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</si>
  <si>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</si>
  <si>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</si>
  <si>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</si>
  <si>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</si>
  <si>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</si>
  <si>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</si>
  <si>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</si>
  <si>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</si>
  <si>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</si>
  <si>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</si>
  <si>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</si>
  <si>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</si>
  <si>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</si>
  <si>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</si>
  <si>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</si>
  <si>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</si>
  <si>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</si>
  <si>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</si>
  <si>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</si>
  <si>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</si>
  <si>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</si>
  <si>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</si>
  <si>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</si>
  <si>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</si>
  <si>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</si>
  <si>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</si>
  <si>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</si>
  <si>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</si>
  <si>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</si>
  <si>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</si>
  <si>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</si>
  <si>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</si>
  <si>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</si>
  <si>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</si>
  <si>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</si>
  <si>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</si>
  <si>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</si>
  <si>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</si>
  <si>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</si>
  <si>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</si>
  <si>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</si>
  <si>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</si>
  <si>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</si>
  <si>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</si>
  <si>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</si>
  <si>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</si>
  <si>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</si>
  <si>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</si>
  <si>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</si>
  <si>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</si>
  <si>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</si>
  <si>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</si>
  <si>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</si>
  <si>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</si>
  <si>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</si>
  <si>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</si>
  <si>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</si>
  <si>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</si>
  <si>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</si>
  <si>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</si>
  <si>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</si>
  <si>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</si>
  <si>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</si>
  <si>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</si>
  <si>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</si>
  <si>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</si>
  <si>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</si>
  <si>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</si>
  <si>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</si>
  <si>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</si>
  <si>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</si>
  <si>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</si>
  <si>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</si>
  <si>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</si>
  <si>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</si>
  <si>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</si>
  <si>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</si>
  <si>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</si>
  <si>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</si>
  <si>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</si>
  <si>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</si>
  <si>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</si>
  <si>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</si>
  <si>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</si>
  <si>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</si>
  <si>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</si>
  <si>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</si>
  <si>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</si>
  <si>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</si>
  <si>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</si>
  <si>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</si>
  <si>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</si>
  <si>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</si>
  <si>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</si>
  <si>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</si>
  <si>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</si>
  <si>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</si>
  <si>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</si>
  <si>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</si>
  <si>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</si>
  <si>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</si>
  <si>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</si>
  <si>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</si>
  <si>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</si>
  <si>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</si>
  <si>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</si>
  <si>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</si>
  <si>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</si>
  <si>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</si>
  <si>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</si>
  <si>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</si>
  <si>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</si>
  <si>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</si>
  <si>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</si>
  <si>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</si>
  <si>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</si>
  <si>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</si>
  <si>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</si>
  <si>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</si>
  <si>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</si>
  <si>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</si>
  <si>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</si>
  <si>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</si>
  <si>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</si>
  <si>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</si>
  <si>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</si>
  <si>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</si>
  <si>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</si>
  <si>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</si>
  <si>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</si>
  <si>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</si>
  <si>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</si>
  <si>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</si>
  <si>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</si>
  <si>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</si>
  <si>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</si>
  <si>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</si>
  <si>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</si>
  <si>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</si>
  <si>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</si>
  <si>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</si>
  <si>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</si>
  <si>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</si>
  <si>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</si>
  <si>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</si>
  <si>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</si>
  <si>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</si>
  <si>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</si>
  <si>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</si>
  <si>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</si>
  <si>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</si>
  <si>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</si>
  <si>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</si>
  <si>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</si>
  <si>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</si>
  <si>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</si>
  <si>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</si>
  <si>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</si>
  <si>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</si>
  <si>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</si>
  <si>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</si>
  <si>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</si>
  <si>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</si>
  <si>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</si>
  <si>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</si>
  <si>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</si>
  <si>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</si>
  <si>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</si>
  <si>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</si>
  <si>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</si>
  <si>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</si>
  <si>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</si>
  <si>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</si>
  <si>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</si>
  <si>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</si>
  <si>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</si>
  <si>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</si>
  <si>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</si>
  <si>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</si>
  <si>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</si>
  <si>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</si>
  <si>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</si>
  <si>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</si>
  <si>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</si>
  <si>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</si>
  <si>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</si>
  <si>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</si>
  <si>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</si>
  <si>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</si>
  <si>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</si>
  <si>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</si>
  <si>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</si>
  <si>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</si>
  <si>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</si>
  <si>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</si>
  <si>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</si>
  <si>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</si>
  <si>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</si>
  <si>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</si>
  <si>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</si>
  <si>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</si>
  <si>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</si>
  <si>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</si>
  <si>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</si>
  <si>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</si>
  <si>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</si>
  <si>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</si>
  <si>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</si>
  <si>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</si>
  <si>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</si>
  <si>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</si>
  <si>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</si>
  <si>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</si>
  <si>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</si>
  <si>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</si>
  <si>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</si>
  <si>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</si>
  <si>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</si>
  <si>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</si>
  <si>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</si>
  <si>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</si>
  <si>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</si>
  <si>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</si>
  <si>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</si>
  <si>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</si>
  <si>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</si>
  <si>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</si>
  <si>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</si>
  <si>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</si>
  <si>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</si>
  <si>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</si>
  <si>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</si>
  <si>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</si>
  <si>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</si>
  <si>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</si>
  <si>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</si>
  <si>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</si>
  <si>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</si>
  <si>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</si>
  <si>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</si>
  <si>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</si>
  <si>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</si>
  <si>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</si>
  <si>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</si>
  <si>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</si>
  <si>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</si>
  <si>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</si>
  <si>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</si>
  <si>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</si>
  <si>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</si>
  <si>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</si>
  <si>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</si>
  <si>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</si>
  <si>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</si>
  <si>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</si>
  <si>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</si>
  <si>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</si>
  <si>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</si>
  <si>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</si>
  <si>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</si>
  <si>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</si>
  <si>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</si>
  <si>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</si>
  <si>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</si>
  <si>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</si>
  <si>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</si>
  <si>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</si>
  <si>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</si>
  <si>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</si>
  <si>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</si>
  <si>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</si>
  <si>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</si>
  <si>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</si>
  <si>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</si>
  <si>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</si>
  <si>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</si>
  <si>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</si>
  <si>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</si>
  <si>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</si>
  <si>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</si>
  <si>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</si>
  <si>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</si>
  <si>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</si>
  <si>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</si>
  <si>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</si>
  <si>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</si>
  <si>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</si>
  <si>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</si>
  <si>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</si>
  <si>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</si>
  <si>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</si>
  <si>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</si>
  <si>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</si>
  <si>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</si>
  <si>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</si>
  <si>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</si>
  <si>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</si>
  <si>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</si>
  <si>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</si>
  <si>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</si>
  <si>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</si>
  <si>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</si>
  <si>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</si>
  <si>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</si>
  <si>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</si>
  <si>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</si>
  <si>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</si>
  <si>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</si>
  <si>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</si>
  <si>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</si>
  <si>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</si>
  <si>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</si>
  <si>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</si>
  <si>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</si>
  <si>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</si>
  <si>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</si>
  <si>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</si>
  <si>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</si>
  <si>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</si>
  <si>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</si>
  <si>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</si>
  <si>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</si>
  <si>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</si>
  <si>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</si>
  <si>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</si>
  <si>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</si>
  <si>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</si>
  <si>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</si>
  <si>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</si>
  <si>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</si>
  <si>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</si>
  <si>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</si>
  <si>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</si>
  <si>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</si>
  <si>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</si>
  <si>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</si>
  <si>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</si>
  <si>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</si>
  <si>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</si>
  <si>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</si>
  <si>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</si>
  <si>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</si>
  <si>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</si>
  <si>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</si>
  <si>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</si>
  <si>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</si>
  <si>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</si>
  <si>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</si>
  <si>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</si>
  <si>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</si>
  <si>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</si>
  <si>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</si>
  <si>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</si>
  <si>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</si>
  <si>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</si>
  <si>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</si>
  <si>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</si>
  <si>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</si>
  <si>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</si>
  <si>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</si>
  <si>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</si>
  <si>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</si>
  <si>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</si>
  <si>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</si>
  <si>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</si>
  <si>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</si>
  <si>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</si>
  <si>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</si>
  <si>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</si>
  <si>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</si>
  <si>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</si>
  <si>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</si>
  <si>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</si>
  <si>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</si>
  <si>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</si>
  <si>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</si>
  <si>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</si>
  <si>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</si>
  <si>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</si>
  <si>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</si>
  <si>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</si>
  <si>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</si>
  <si>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</si>
  <si>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</si>
  <si>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</si>
  <si>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</si>
  <si>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</si>
  <si>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</si>
  <si>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</si>
  <si>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</si>
  <si>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</si>
  <si>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</si>
  <si>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</si>
  <si>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</si>
  <si>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</si>
  <si>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</si>
  <si>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</si>
  <si>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</si>
  <si>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</si>
  <si>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</si>
  <si>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</si>
  <si>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</si>
  <si>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</si>
  <si>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</si>
  <si>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</si>
  <si>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</si>
  <si>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</si>
  <si>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</si>
  <si>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</si>
  <si>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</si>
  <si>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</si>
  <si>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</si>
  <si>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</si>
  <si>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</si>
  <si>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</si>
  <si>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</si>
  <si>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</si>
  <si>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</si>
  <si>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</si>
  <si>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</si>
  <si>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</si>
  <si>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</si>
  <si>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</si>
  <si>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Área bruta de construção (m²)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</si>
  <si>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</si>
  <si>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</si>
  <si>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</si>
  <si>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</si>
  <si>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</si>
  <si>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</si>
  <si>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</si>
  <si>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</si>
  <si>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</si>
  <si>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</si>
  <si>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</si>
  <si>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</si>
  <si>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</si>
  <si>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</si>
  <si>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</si>
  <si>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</si>
  <si>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</si>
  <si>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</si>
  <si>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</si>
  <si>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</si>
  <si>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</si>
  <si>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</si>
  <si>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</si>
  <si>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</si>
  <si>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</si>
  <si>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</si>
  <si>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</si>
  <si>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</si>
  <si>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</si>
  <si>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</si>
  <si>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</si>
  <si>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</si>
  <si>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</si>
  <si>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</si>
  <si>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</si>
  <si>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</si>
  <si>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</si>
  <si>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</si>
  <si>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</si>
  <si>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</si>
  <si>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</si>
  <si>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</si>
  <si>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</si>
  <si>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</si>
  <si>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</si>
  <si>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</si>
  <si>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</si>
  <si>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</si>
  <si>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</si>
  <si>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</si>
  <si>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</si>
  <si>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</si>
  <si>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</si>
  <si>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</si>
  <si>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</si>
  <si>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</si>
  <si>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</si>
  <si>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</si>
  <si>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</si>
  <si>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</si>
  <si>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</si>
  <si>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</si>
  <si>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</si>
  <si>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</si>
  <si>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</si>
  <si>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</si>
  <si>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</si>
  <si>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</si>
  <si>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</si>
  <si>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</si>
  <si>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</si>
  <si>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</si>
  <si>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</si>
  <si>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</si>
  <si>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</si>
  <si>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</si>
  <si>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</si>
  <si>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</si>
  <si>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</si>
  <si>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</si>
  <si>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</si>
  <si>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</si>
  <si>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</si>
  <si>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</si>
  <si>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</si>
  <si>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</si>
  <si>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</si>
  <si>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</si>
  <si>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</si>
  <si>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</si>
  <si>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</si>
  <si>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</si>
  <si>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</si>
  <si>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</si>
  <si>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</si>
  <si>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</si>
  <si>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</si>
  <si>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</si>
  <si>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</si>
  <si>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</si>
  <si>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</si>
  <si>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</si>
  <si>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</si>
  <si>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</si>
  <si>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</si>
  <si>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</si>
  <si>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</si>
  <si>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</si>
  <si>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</si>
  <si>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</si>
  <si>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</si>
  <si>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</si>
  <si>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</si>
  <si>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</si>
  <si>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</si>
  <si>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</si>
  <si>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</si>
  <si>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</si>
  <si>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</si>
  <si>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</si>
  <si>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</si>
  <si>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</si>
  <si>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</si>
  <si>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</si>
  <si>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</si>
  <si>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</si>
  <si>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</si>
  <si>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</si>
  <si>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</si>
  <si>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</si>
  <si>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</si>
  <si>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</si>
  <si>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</si>
  <si>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</si>
  <si>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</si>
  <si>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</si>
  <si>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</si>
  <si>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</si>
  <si>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</si>
  <si>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</si>
  <si>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</si>
  <si>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</si>
  <si>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</si>
  <si>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RUA</t>
  </si>
  <si>
    <t>1099-015</t>
  </si>
  <si>
    <t>SSSS</t>
  </si>
  <si>
    <t>DDD</t>
  </si>
  <si>
    <t>Unidade residencial</t>
  </si>
  <si>
    <t>FORMULÁRIO DE CANDIDATURA PLANO DE RECUPERAÇÃO E RESILIÊNCIA</t>
  </si>
  <si>
    <t>Investimento RE-C02-i01 - Programa de Apoio ao Acesso à Habitação</t>
  </si>
  <si>
    <t>Coeficiente localização do IMI (consultar link acima)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</si>
  <si>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</si>
  <si>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</si>
  <si>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</si>
  <si>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</si>
  <si>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</si>
  <si>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</si>
  <si>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</si>
  <si>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</si>
  <si>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</si>
  <si>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</si>
  <si>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</si>
  <si>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</si>
  <si>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</si>
  <si>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</si>
  <si>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</si>
  <si>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</si>
  <si>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</si>
  <si>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</si>
  <si>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</si>
  <si>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</si>
  <si>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</si>
  <si>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</si>
  <si>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</si>
  <si>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</si>
  <si>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</si>
  <si>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</si>
  <si>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</si>
  <si>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</si>
  <si>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</si>
  <si>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</si>
  <si>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</si>
  <si>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</si>
  <si>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</si>
  <si>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</si>
  <si>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</si>
  <si>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</si>
  <si>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</si>
  <si>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</si>
  <si>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</si>
  <si>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</si>
  <si>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</si>
  <si>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</si>
  <si>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</si>
  <si>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7) A programação é compatível com a consignação dos trabalhos no prazo máximo de 1 ano após notificação do IHRU da aprovação do financiamento e com a conclusão das obras até 31 de março de 2026?</t>
  </si>
  <si>
    <t>7.1) Data prevista de consignação?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</si>
  <si>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</si>
  <si>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</si>
  <si>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</si>
  <si>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</si>
  <si>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</si>
  <si>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</si>
  <si>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</si>
  <si>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</si>
  <si>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</si>
  <si>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</si>
  <si>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</si>
  <si>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</si>
  <si>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7.2) Data prevista de conclusão: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</si>
  <si>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</si>
  <si>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</si>
  <si>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</si>
  <si>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</si>
  <si>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</si>
  <si>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</si>
  <si>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</si>
  <si>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</si>
  <si>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</si>
  <si>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</si>
  <si>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</si>
  <si>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Nome do ficheiro referente ao documento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</si>
  <si>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</si>
  <si>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</si>
  <si>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</si>
  <si>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</si>
  <si>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</si>
  <si>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</si>
  <si>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</si>
  <si>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</si>
  <si>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</si>
  <si>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</si>
  <si>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</si>
  <si>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</si>
  <si>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</si>
  <si>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</si>
  <si>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</si>
  <si>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REQUISITO PROCESSUAL</t>
  </si>
  <si>
    <t>Um ficheiro pdf para cada Certificado Energético nomeado com número do artigo matricial e fração a que respeita.</t>
  </si>
  <si>
    <t>AVISO DE PUBLICITAÇÃO
N.º 1-RE-CO2-i01/2021
Requisito 4. III b) Anexo I 2.</t>
  </si>
  <si>
    <t>No caso de obras de construção já finalizadas, Certificados de Eficiência Energética dos edifícios ou frações habitacionais.</t>
  </si>
  <si>
    <t>CR7.</t>
  </si>
  <si>
    <t>CONSTRUÇÃO E REABILITAÇÃO</t>
  </si>
  <si>
    <t>Um ficheiro pdf para cada Certificado Energético nomeado com número do artigo matricial e fração a que respeita.
No caso de obras iniciadas até 90 dias após a publicação Aviso N.º 1-RE-CO2-i01/2021, em que não seja possível atestar a melhoria através da certificação energética antes da obra, considera-se haver melhoria da eficiência energética quando as obras incidem, pelo menos, sobre 2 das seguintes componentes: substituição de janelas; isolamento térmico da envolvente; rede de gás; rede de eletricidade e rede de águas.</t>
  </si>
  <si>
    <t>AVISO DE PUBLICITAÇÃO
N.º 1-RE-CO2-i01/2021
Requisito 4. III b) Anexo I 1.</t>
  </si>
  <si>
    <t>CR6.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</si>
  <si>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</si>
  <si>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</si>
  <si>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AVISO DE PUBLICITAÇÃO
N.º 1-RE-CO2-i01/2021
Requisito 4. III b)</t>
  </si>
  <si>
    <t>Cronograma de execução física e financeira do investimento compatível com a consignação dos trabalhos físicos no prazo máximo de 1 ano após notificação do IHRU da aprovação do financiamento e com a conclusão das obras até 31 de março de 2026, contendo indicadores de realização e de resultado que permitam monitorizar a execução da operação e o cumprimento dos resultados previstos.</t>
  </si>
  <si>
    <t>CR4.</t>
  </si>
  <si>
    <t>AVISO DE PUBLICITAÇÃO
N.º 1-RE-CO2-i01/2021
Requisito 4. III a)</t>
  </si>
  <si>
    <t>Programa preliminar ou, no caso de não haver lugar a este, declaração da entidade beneficiária, demonstrando que estão asseguradas as condições para o cumprimento dos requisitos de melhoria do desempenho energético nas obras de reabilitação e, no caso de construção, do cumprimento do requisito de eficiência energética e de procura de energia primária inferior em, pelo menos, 20 % ao requisito NZEB, bem como da correspondente certificação.</t>
  </si>
  <si>
    <t>CR3.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</si>
  <si>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</si>
  <si>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</si>
  <si>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CR2.</t>
  </si>
  <si>
    <t>AVISO DE PUBLICITAÇÃO
N.º 1-RE-CO2-i01/2021
2.1 Aplicação e 3.3.1. Requisito 4. I</t>
  </si>
  <si>
    <t>Comprovativo de contratatação do projeto ou, não sendo necessário projeto, do empreiteiro, conforme comprovado através do envio do contrato de empreitada.</t>
  </si>
  <si>
    <t>CR1.</t>
  </si>
  <si>
    <t>Construção ou Reabilitação</t>
  </si>
  <si>
    <t>CR.</t>
  </si>
  <si>
    <t>AQ2.</t>
  </si>
  <si>
    <t>AQUISIÇÃO DE TERRENOS, EDIFÍCIOS OU FRAÇÕES</t>
  </si>
  <si>
    <t>DL37/2018 art.º 22.º 2.
AVISO DE PUBLICITAÇÃO
N.º 1-RE-CO2-i01/2021 2.1. Aplicação e 3.3.1. Requisito 4. II</t>
  </si>
  <si>
    <t>AQ1.</t>
  </si>
  <si>
    <t>Aquisição de terrenos, edifícios ou frações</t>
  </si>
  <si>
    <t>AQ.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</si>
  <si>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</si>
  <si>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</si>
  <si>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</si>
  <si>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</si>
  <si>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</si>
  <si>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</si>
  <si>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</si>
  <si>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</si>
  <si>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</si>
  <si>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</si>
  <si>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</si>
  <si>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</si>
  <si>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</si>
  <si>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</si>
  <si>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</si>
  <si>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</si>
  <si>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</si>
  <si>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</si>
  <si>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</si>
  <si>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</si>
  <si>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</si>
  <si>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</si>
  <si>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</si>
  <si>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</si>
  <si>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</si>
  <si>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</si>
  <si>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</si>
  <si>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</si>
  <si>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</si>
  <si>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</si>
  <si>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</si>
  <si>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</si>
  <si>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</si>
  <si>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</si>
  <si>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</si>
  <si>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</si>
  <si>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</si>
  <si>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</si>
  <si>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</si>
  <si>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</si>
  <si>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</si>
  <si>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</si>
  <si>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</si>
  <si>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</si>
  <si>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</si>
  <si>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</si>
  <si>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</si>
  <si>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</si>
  <si>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</si>
  <si>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</si>
  <si>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</si>
  <si>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</si>
  <si>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</si>
  <si>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</si>
  <si>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</si>
  <si>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</si>
  <si>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</si>
  <si>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</si>
  <si>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</si>
  <si>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</si>
  <si>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</si>
  <si>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</si>
  <si>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</si>
  <si>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</si>
  <si>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</si>
  <si>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</si>
  <si>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</si>
  <si>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</si>
  <si>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</si>
  <si>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</si>
  <si>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</si>
  <si>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</si>
  <si>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</si>
  <si>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</si>
  <si>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</si>
  <si>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</si>
  <si>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</si>
  <si>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</si>
  <si>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</si>
  <si>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</si>
  <si>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</si>
  <si>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</si>
  <si>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</si>
  <si>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</si>
  <si>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</si>
  <si>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</si>
  <si>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</si>
  <si>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</si>
  <si>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</si>
  <si>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</si>
  <si>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</si>
  <si>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</si>
  <si>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</si>
  <si>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</si>
  <si>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</si>
  <si>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</si>
  <si>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</si>
  <si>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</si>
  <si>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</si>
  <si>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</si>
  <si>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</si>
  <si>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</si>
  <si>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</si>
  <si>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</si>
  <si>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</si>
  <si>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</si>
  <si>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</si>
  <si>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</si>
  <si>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Contrato de compra e venda, contrato promessa de compra e venda (CPCV) ou comprovativo da decisão do orgão competente da entidade beneficiária sobre a aquisição.</t>
  </si>
  <si>
    <t>Quando a candidatura inclui aquisição do terreno, indicar se este está infraestruturado ou se o pedido de financiamento inclui a infraestruturação.</t>
  </si>
  <si>
    <t>Tipo de procedimento de contratação</t>
  </si>
  <si>
    <t>No caso de obras de reabilitação já finalizadas, Certificados de Eficiência Energética dos edifícios ou frações habitacionais emitidos antes e depois das obras, que atestem uma melhoria de, pelo menos, 10 % em relação ao indicador de desempenho de Aquecimento ou de Arrefecimento.</t>
  </si>
  <si>
    <t>CR8.</t>
  </si>
  <si>
    <t>Fase</t>
  </si>
  <si>
    <t>Verificação pelo município</t>
  </si>
  <si>
    <t>Entregue e verificado pelo município</t>
  </si>
  <si>
    <t>Telefone</t>
  </si>
  <si>
    <t>Preço do terreno</t>
  </si>
  <si>
    <t>7.3) Confirmo que não existe cumulação dos apoios, conforme requisito 5 do Aviso?</t>
  </si>
  <si>
    <t>6) Foi contratado o projecto ou a empreitada (requisito 4 do Aviso)?</t>
  </si>
  <si>
    <t>5) Data efetiva ou prevista do contrato de empreitada a partir de 2020-02-01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</si>
  <si>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</si>
  <si>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</si>
  <si>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 xml:space="preserve">Conclusão sobre os requisitos gerais de acesso ao PRR - </t>
  </si>
  <si>
    <t>NQ e CO - Para operações com custos elegíveis superiores a 1.000 euros/m2</t>
  </si>
  <si>
    <r>
      <t xml:space="preserve">Empreitadas </t>
    </r>
    <r>
      <rPr>
        <b/>
        <sz val="10"/>
        <color rgb="FFFF0000"/>
        <rFont val="Calibri Light"/>
        <family val="2"/>
        <scheme val="major"/>
      </rPr>
      <t>edificação</t>
    </r>
    <r>
      <rPr>
        <b/>
        <sz val="10"/>
        <color theme="1"/>
        <rFont val="Calibri Light"/>
        <family val="2"/>
        <scheme val="major"/>
      </rPr>
      <t xml:space="preserve">
(apenas elegível para contratos de empreiatada celebrados a partir de 2020-02-01)
</t>
    </r>
  </si>
  <si>
    <r>
      <t xml:space="preserve">Empreitadas </t>
    </r>
    <r>
      <rPr>
        <b/>
        <sz val="10"/>
        <color rgb="FFFF0000"/>
        <rFont val="Calibri Light"/>
        <family val="2"/>
        <scheme val="major"/>
      </rPr>
      <t>infraestruturas</t>
    </r>
    <r>
      <rPr>
        <b/>
        <sz val="10"/>
        <color theme="1"/>
        <rFont val="Calibri Light"/>
        <family val="2"/>
        <scheme val="major"/>
      </rPr>
      <t xml:space="preserve">
(apenas elegível para contratos de empreiatada celebrados a partir de 2020-02-01)</t>
    </r>
  </si>
  <si>
    <t>Aquisição de terrenos e construção de prédio ou de empreendimento habitacional - art.º 29.º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</si>
</sst>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</numFmts>
  <fonts count="152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i/>
      <sz val="11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u/>
      <sz val="11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6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dotted">
        <color indexed="64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6" fillId="0" borderId="0" applyFont="0" applyFill="0" applyBorder="0" applyAlignment="0" applyProtection="0"/>
    <xf numFmtId="0" fontId="66" fillId="0" borderId="0" applyNumberFormat="0" applyFont="0" applyFill="0" applyBorder="0" applyAlignment="0" applyProtection="0"/>
    <xf numFmtId="9" fontId="6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0" fillId="0" borderId="0"/>
    <xf numFmtId="0" fontId="87" fillId="0" borderId="0"/>
    <xf numFmtId="44" fontId="17" fillId="0" borderId="0" applyFont="0" applyFill="0" applyBorder="0" applyAlignment="0" applyProtection="0"/>
  </cellStyleXfs>
  <cellXfs count="643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justify" vertical="center" wrapText="1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2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7" fillId="0" borderId="20" xfId="12" applyFont="1" applyBorder="1" applyAlignment="1">
      <alignment horizontal="center" vertical="center" wrapText="1"/>
    </xf>
    <xf numFmtId="9" fontId="56" fillId="0" borderId="20" xfId="12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/>
    </xf>
    <xf numFmtId="0" fontId="60" fillId="0" borderId="0" xfId="0" applyFont="1" applyFill="1" applyBorder="1"/>
    <xf numFmtId="0" fontId="58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59" fillId="0" borderId="0" xfId="2" applyFont="1" applyFill="1" applyBorder="1"/>
    <xf numFmtId="0" fontId="61" fillId="0" borderId="0" xfId="28" applyFont="1" applyFill="1" applyBorder="1" applyAlignment="1">
      <alignment vertical="top" wrapText="1"/>
    </xf>
    <xf numFmtId="0" fontId="61" fillId="0" borderId="0" xfId="15" applyNumberFormat="1" applyFont="1" applyFill="1" applyBorder="1" applyAlignment="1">
      <alignment horizontal="center" vertical="top" wrapText="1"/>
    </xf>
    <xf numFmtId="1" fontId="58" fillId="0" borderId="0" xfId="28" applyNumberFormat="1" applyFont="1" applyFill="1" applyBorder="1" applyAlignment="1">
      <alignment horizontal="right" vertical="top"/>
    </xf>
    <xf numFmtId="49" fontId="58" fillId="0" borderId="0" xfId="28" applyNumberFormat="1" applyFont="1" applyFill="1" applyBorder="1" applyAlignment="1">
      <alignment horizontal="left" vertical="top"/>
    </xf>
    <xf numFmtId="0" fontId="58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2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3" fillId="0" borderId="0" xfId="12" applyFont="1" applyAlignment="1">
      <alignment horizontal="left"/>
    </xf>
    <xf numFmtId="0" fontId="64" fillId="0" borderId="0" xfId="12" applyFont="1" applyAlignment="1">
      <alignment horizontal="left"/>
    </xf>
    <xf numFmtId="165" fontId="50" fillId="0" borderId="20" xfId="12" applyNumberFormat="1" applyFont="1" applyFill="1" applyBorder="1" applyAlignment="1">
      <alignment horizontal="center" vertical="center"/>
    </xf>
    <xf numFmtId="165" fontId="51" fillId="0" borderId="20" xfId="12" applyNumberFormat="1" applyFont="1" applyFill="1" applyBorder="1" applyAlignment="1">
      <alignment horizontal="center"/>
    </xf>
    <xf numFmtId="165" fontId="57" fillId="0" borderId="20" xfId="12" applyNumberFormat="1" applyFont="1" applyBorder="1" applyAlignment="1">
      <alignment horizontal="center"/>
    </xf>
    <xf numFmtId="165" fontId="57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7" fillId="4" borderId="0" xfId="0" applyFont="1" applyFill="1" applyProtection="1">
      <protection hidden="1"/>
    </xf>
    <xf numFmtId="0" fontId="67" fillId="4" borderId="0" xfId="0" applyFont="1" applyFill="1" applyAlignment="1" applyProtection="1">
      <alignment horizontal="right"/>
      <protection hidden="1"/>
    </xf>
    <xf numFmtId="0" fontId="69" fillId="4" borderId="0" xfId="0" applyNumberFormat="1" applyFont="1" applyFill="1" applyBorder="1" applyAlignment="1" applyProtection="1">
      <alignment horizontal="left" vertical="center"/>
      <protection locked="0"/>
    </xf>
    <xf numFmtId="0" fontId="68" fillId="4" borderId="0" xfId="0" applyFont="1" applyFill="1" applyBorder="1" applyProtection="1">
      <protection hidden="1"/>
    </xf>
    <xf numFmtId="167" fontId="68" fillId="4" borderId="0" xfId="0" applyNumberFormat="1" applyFont="1" applyFill="1" applyBorder="1" applyProtection="1">
      <protection hidden="1"/>
    </xf>
    <xf numFmtId="0" fontId="67" fillId="0" borderId="0" xfId="0" applyFont="1" applyProtection="1">
      <protection hidden="1"/>
    </xf>
    <xf numFmtId="0" fontId="69" fillId="4" borderId="0" xfId="0" applyFont="1" applyFill="1" applyAlignment="1" applyProtection="1">
      <alignment horizontal="left" vertical="center"/>
      <protection hidden="1"/>
    </xf>
    <xf numFmtId="0" fontId="69" fillId="0" borderId="0" xfId="0" applyFont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7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0" fillId="0" borderId="0" xfId="0" applyNumberFormat="1" applyFont="1" applyBorder="1" applyAlignment="1">
      <alignment horizontal="center" vertical="center" wrapText="1"/>
    </xf>
    <xf numFmtId="1" fontId="71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8" fillId="4" borderId="0" xfId="0" applyFont="1" applyFill="1" applyBorder="1" applyAlignment="1" applyProtection="1">
      <protection hidden="1"/>
    </xf>
    <xf numFmtId="0" fontId="72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4" fillId="0" borderId="0" xfId="0" applyNumberFormat="1" applyFont="1" applyFill="1" applyBorder="1" applyAlignment="1" applyProtection="1">
      <alignment horizontal="center" vertical="center" wrapText="1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Fill="1" applyBorder="1" applyAlignment="1">
      <alignment horizontal="right" vertical="center" wrapText="1"/>
    </xf>
    <xf numFmtId="1" fontId="78" fillId="0" borderId="0" xfId="0" applyNumberFormat="1" applyFont="1" applyBorder="1" applyAlignment="1">
      <alignment horizontal="center" vertical="center" wrapText="1"/>
    </xf>
    <xf numFmtId="0" fontId="64" fillId="0" borderId="22" xfId="12" applyFont="1" applyBorder="1" applyAlignment="1">
      <alignment horizontal="left"/>
    </xf>
    <xf numFmtId="0" fontId="5" fillId="0" borderId="0" xfId="12" applyFont="1" applyBorder="1"/>
    <xf numFmtId="0" fontId="65" fillId="0" borderId="22" xfId="14" applyFont="1" applyFill="1" applyBorder="1" applyAlignment="1" applyProtection="1">
      <alignment horizontal="left" vertical="center"/>
      <protection locked="0"/>
    </xf>
    <xf numFmtId="0" fontId="65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0" fillId="0" borderId="0" xfId="46"/>
    <xf numFmtId="1" fontId="82" fillId="8" borderId="9" xfId="46" applyNumberFormat="1" applyFont="1" applyFill="1" applyBorder="1" applyAlignment="1">
      <alignment horizontal="right" vertical="top"/>
    </xf>
    <xf numFmtId="49" fontId="82" fillId="8" borderId="9" xfId="46" applyNumberFormat="1" applyFont="1" applyFill="1" applyBorder="1" applyAlignment="1">
      <alignment horizontal="left" vertical="top"/>
    </xf>
    <xf numFmtId="1" fontId="82" fillId="9" borderId="9" xfId="46" applyNumberFormat="1" applyFont="1" applyFill="1" applyBorder="1" applyAlignment="1">
      <alignment horizontal="right" vertical="top"/>
    </xf>
    <xf numFmtId="49" fontId="82" fillId="9" borderId="9" xfId="46" applyNumberFormat="1" applyFont="1" applyFill="1" applyBorder="1" applyAlignment="1">
      <alignment horizontal="left" vertical="top"/>
    </xf>
    <xf numFmtId="0" fontId="82" fillId="0" borderId="0" xfId="46" applyFont="1" applyAlignment="1">
      <alignment vertical="top"/>
    </xf>
    <xf numFmtId="0" fontId="84" fillId="0" borderId="0" xfId="46" applyFont="1" applyAlignment="1">
      <alignment vertical="top"/>
    </xf>
    <xf numFmtId="0" fontId="9" fillId="0" borderId="0" xfId="2" applyAlignment="1">
      <alignment vertical="top"/>
    </xf>
    <xf numFmtId="0" fontId="85" fillId="0" borderId="19" xfId="0" applyFont="1" applyFill="1" applyBorder="1" applyAlignment="1" applyProtection="1">
      <alignment horizontal="center" vertical="center" wrapText="1"/>
      <protection hidden="1"/>
    </xf>
    <xf numFmtId="0" fontId="85" fillId="0" borderId="18" xfId="0" applyFont="1" applyFill="1" applyBorder="1" applyAlignment="1" applyProtection="1">
      <alignment horizontal="center" vertical="center" wrapText="1"/>
      <protection hidden="1"/>
    </xf>
    <xf numFmtId="0" fontId="86" fillId="0" borderId="0" xfId="0" applyFont="1" applyFill="1" applyBorder="1" applyAlignment="1">
      <alignment horizontal="center" vertical="center" wrapText="1"/>
    </xf>
    <xf numFmtId="0" fontId="87" fillId="0" borderId="0" xfId="47"/>
    <xf numFmtId="2" fontId="89" fillId="8" borderId="9" xfId="47" applyNumberFormat="1" applyFont="1" applyFill="1" applyBorder="1" applyAlignment="1">
      <alignment horizontal="right" vertical="top"/>
    </xf>
    <xf numFmtId="1" fontId="89" fillId="8" borderId="9" xfId="47" applyNumberFormat="1" applyFont="1" applyFill="1" applyBorder="1" applyAlignment="1">
      <alignment horizontal="right" vertical="top"/>
    </xf>
    <xf numFmtId="49" fontId="89" fillId="8" borderId="9" xfId="47" applyNumberFormat="1" applyFont="1" applyFill="1" applyBorder="1" applyAlignment="1">
      <alignment horizontal="left" vertical="top"/>
    </xf>
    <xf numFmtId="2" fontId="89" fillId="9" borderId="9" xfId="47" applyNumberFormat="1" applyFont="1" applyFill="1" applyBorder="1" applyAlignment="1">
      <alignment horizontal="right" vertical="top"/>
    </xf>
    <xf numFmtId="1" fontId="89" fillId="9" borderId="9" xfId="47" applyNumberFormat="1" applyFont="1" applyFill="1" applyBorder="1" applyAlignment="1">
      <alignment horizontal="right" vertical="top"/>
    </xf>
    <xf numFmtId="49" fontId="89" fillId="9" borderId="9" xfId="47" applyNumberFormat="1" applyFont="1" applyFill="1" applyBorder="1" applyAlignment="1">
      <alignment horizontal="left" vertical="top"/>
    </xf>
    <xf numFmtId="0" fontId="89" fillId="0" borderId="0" xfId="47" applyFont="1" applyAlignment="1">
      <alignment vertical="top"/>
    </xf>
    <xf numFmtId="0" fontId="91" fillId="0" borderId="0" xfId="47" applyFont="1" applyAlignment="1">
      <alignment vertical="top"/>
    </xf>
    <xf numFmtId="0" fontId="92" fillId="0" borderId="0" xfId="0" applyFont="1"/>
    <xf numFmtId="38" fontId="92" fillId="0" borderId="38" xfId="0" applyNumberFormat="1" applyFont="1" applyBorder="1"/>
    <xf numFmtId="38" fontId="92" fillId="0" borderId="27" xfId="0" applyNumberFormat="1" applyFont="1" applyBorder="1"/>
    <xf numFmtId="49" fontId="93" fillId="10" borderId="27" xfId="0" quotePrefix="1" applyNumberFormat="1" applyFont="1" applyFill="1" applyBorder="1" applyAlignment="1">
      <alignment horizontal="center" vertical="center"/>
    </xf>
    <xf numFmtId="38" fontId="92" fillId="10" borderId="27" xfId="0" applyNumberFormat="1" applyFont="1" applyFill="1" applyBorder="1"/>
    <xf numFmtId="40" fontId="92" fillId="10" borderId="27" xfId="0" applyNumberFormat="1" applyFont="1" applyFill="1" applyBorder="1"/>
    <xf numFmtId="0" fontId="92" fillId="0" borderId="37" xfId="0" applyFont="1" applyBorder="1"/>
    <xf numFmtId="38" fontId="92" fillId="0" borderId="10" xfId="0" applyNumberFormat="1" applyFont="1" applyBorder="1"/>
    <xf numFmtId="38" fontId="92" fillId="0" borderId="14" xfId="0" applyNumberFormat="1" applyFont="1" applyBorder="1"/>
    <xf numFmtId="49" fontId="93" fillId="0" borderId="14" xfId="0" quotePrefix="1" applyNumberFormat="1" applyFont="1" applyBorder="1" applyAlignment="1">
      <alignment horizontal="center" vertical="center"/>
    </xf>
    <xf numFmtId="0" fontId="92" fillId="0" borderId="25" xfId="0" applyFont="1" applyBorder="1"/>
    <xf numFmtId="38" fontId="92" fillId="0" borderId="39" xfId="0" applyNumberFormat="1" applyFont="1" applyBorder="1"/>
    <xf numFmtId="38" fontId="92" fillId="0" borderId="29" xfId="0" applyNumberFormat="1" applyFont="1" applyBorder="1"/>
    <xf numFmtId="49" fontId="93" fillId="0" borderId="29" xfId="0" quotePrefix="1" applyNumberFormat="1" applyFont="1" applyBorder="1" applyAlignment="1">
      <alignment horizontal="center" vertical="center"/>
    </xf>
    <xf numFmtId="38" fontId="92" fillId="10" borderId="29" xfId="0" applyNumberFormat="1" applyFont="1" applyFill="1" applyBorder="1" applyAlignment="1">
      <alignment horizontal="center"/>
    </xf>
    <xf numFmtId="40" fontId="92" fillId="10" borderId="29" xfId="0" applyNumberFormat="1" applyFont="1" applyFill="1" applyBorder="1" applyAlignment="1">
      <alignment horizontal="center"/>
    </xf>
    <xf numFmtId="0" fontId="92" fillId="0" borderId="24" xfId="0" applyFont="1" applyBorder="1"/>
    <xf numFmtId="0" fontId="92" fillId="0" borderId="38" xfId="0" applyFont="1" applyBorder="1" applyAlignment="1">
      <alignment horizontal="center"/>
    </xf>
    <xf numFmtId="0" fontId="92" fillId="0" borderId="27" xfId="0" applyFont="1" applyBorder="1" applyAlignment="1">
      <alignment horizontal="center"/>
    </xf>
    <xf numFmtId="0" fontId="92" fillId="10" borderId="27" xfId="0" applyFont="1" applyFill="1" applyBorder="1"/>
    <xf numFmtId="38" fontId="92" fillId="6" borderId="14" xfId="0" applyNumberFormat="1" applyFont="1" applyFill="1" applyBorder="1"/>
    <xf numFmtId="40" fontId="92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5" fillId="0" borderId="0" xfId="0" applyFont="1" applyAlignment="1">
      <alignment horizontal="left" vertical="top" wrapText="1"/>
    </xf>
    <xf numFmtId="0" fontId="69" fillId="5" borderId="0" xfId="0" applyNumberFormat="1" applyFont="1" applyFill="1" applyBorder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79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5" fillId="0" borderId="0" xfId="0" applyFont="1"/>
    <xf numFmtId="0" fontId="67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8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8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99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8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0" fillId="19" borderId="37" xfId="38" applyNumberFormat="1" applyFont="1" applyFill="1" applyBorder="1" applyAlignment="1">
      <alignment horizontal="center" vertical="center"/>
    </xf>
    <xf numFmtId="168" fontId="100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1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5" xfId="38" applyFont="1" applyBorder="1" applyAlignment="1">
      <alignment horizontal="center" vertical="center"/>
    </xf>
    <xf numFmtId="0" fontId="42" fillId="0" borderId="53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3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0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50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0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8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4" xfId="38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48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3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98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1" fillId="22" borderId="24" xfId="38" applyNumberFormat="1" applyFont="1" applyFill="1" applyBorder="1" applyAlignment="1">
      <alignment horizontal="center" vertical="center"/>
    </xf>
    <xf numFmtId="0" fontId="22" fillId="22" borderId="43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3" xfId="38" applyNumberFormat="1" applyFont="1" applyFill="1" applyBorder="1" applyAlignment="1">
      <alignment horizontal="center" vertical="center"/>
    </xf>
    <xf numFmtId="2" fontId="42" fillId="22" borderId="52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3" fillId="0" borderId="0" xfId="38" applyNumberFormat="1" applyFont="1" applyAlignment="1">
      <alignment vertical="center"/>
    </xf>
    <xf numFmtId="168" fontId="103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4" fillId="0" borderId="0" xfId="38" applyFont="1" applyAlignment="1">
      <alignment horizontal="center" vertical="center"/>
    </xf>
    <xf numFmtId="0" fontId="105" fillId="0" borderId="0" xfId="38" applyFont="1"/>
    <xf numFmtId="0" fontId="27" fillId="0" borderId="0" xfId="38" applyFont="1"/>
    <xf numFmtId="0" fontId="106" fillId="6" borderId="3" xfId="38" applyFont="1" applyFill="1" applyBorder="1" applyAlignment="1">
      <alignment horizontal="center" vertical="center"/>
    </xf>
    <xf numFmtId="0" fontId="107" fillId="0" borderId="0" xfId="38" applyFont="1"/>
    <xf numFmtId="0" fontId="108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4" fillId="0" borderId="0" xfId="38" applyNumberFormat="1" applyFont="1"/>
    <xf numFmtId="2" fontId="22" fillId="6" borderId="0" xfId="38" applyNumberFormat="1" applyFont="1" applyFill="1"/>
    <xf numFmtId="0" fontId="109" fillId="0" borderId="0" xfId="38" applyFont="1"/>
    <xf numFmtId="2" fontId="107" fillId="0" borderId="0" xfId="38" applyNumberFormat="1" applyFont="1"/>
    <xf numFmtId="2" fontId="110" fillId="0" borderId="0" xfId="38" applyNumberFormat="1" applyFont="1"/>
    <xf numFmtId="2" fontId="111" fillId="6" borderId="0" xfId="38" applyNumberFormat="1" applyFont="1" applyFill="1"/>
    <xf numFmtId="2" fontId="112" fillId="0" borderId="0" xfId="38" applyNumberFormat="1" applyFont="1"/>
    <xf numFmtId="2" fontId="113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7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4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2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9" fontId="79" fillId="0" borderId="62" xfId="0" applyNumberFormat="1" applyFont="1" applyBorder="1" applyAlignment="1">
      <alignment horizontal="center" vertical="center"/>
    </xf>
    <xf numFmtId="49" fontId="79" fillId="0" borderId="62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/>
    </xf>
    <xf numFmtId="49" fontId="79" fillId="0" borderId="65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44" fontId="10" fillId="0" borderId="71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2" xfId="48" applyNumberFormat="1" applyFont="1" applyFill="1" applyBorder="1" applyAlignment="1" applyProtection="1">
      <alignment vertical="center"/>
      <protection locked="0"/>
    </xf>
    <xf numFmtId="14" fontId="28" fillId="0" borderId="72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5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5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79" fillId="4" borderId="6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16" fillId="0" borderId="14" xfId="0" applyFont="1" applyBorder="1" applyAlignment="1">
      <alignment horizontal="center" vertical="center" wrapText="1"/>
    </xf>
    <xf numFmtId="0" fontId="116" fillId="0" borderId="14" xfId="0" applyNumberFormat="1" applyFont="1" applyFill="1" applyBorder="1" applyAlignment="1">
      <alignment horizontal="center" vertical="center" wrapText="1"/>
    </xf>
    <xf numFmtId="0" fontId="116" fillId="0" borderId="14" xfId="0" applyFont="1" applyFill="1" applyBorder="1" applyAlignment="1">
      <alignment horizontal="center" vertical="center"/>
    </xf>
    <xf numFmtId="0" fontId="116" fillId="0" borderId="14" xfId="0" applyFont="1" applyFill="1" applyBorder="1" applyAlignment="1">
      <alignment horizontal="center"/>
    </xf>
    <xf numFmtId="0" fontId="116" fillId="0" borderId="14" xfId="0" applyNumberFormat="1" applyFont="1" applyFill="1" applyBorder="1" applyAlignment="1">
      <alignment horizontal="center" vertical="center"/>
    </xf>
    <xf numFmtId="0" fontId="116" fillId="0" borderId="40" xfId="0" applyFont="1" applyBorder="1" applyAlignment="1">
      <alignment horizontal="center" vertical="center" wrapText="1"/>
    </xf>
    <xf numFmtId="0" fontId="94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5" fillId="4" borderId="75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0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7" fillId="4" borderId="0" xfId="0" applyFont="1" applyFill="1" applyAlignment="1" applyProtection="1">
      <alignment horizontal="center" vertical="center"/>
      <protection hidden="1"/>
    </xf>
    <xf numFmtId="0" fontId="11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1" fillId="0" borderId="0" xfId="0" applyFont="1"/>
    <xf numFmtId="0" fontId="67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26" fillId="0" borderId="0" xfId="0" applyFont="1"/>
    <xf numFmtId="0" fontId="131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1" fillId="5" borderId="0" xfId="0" applyNumberFormat="1" applyFont="1" applyFill="1" applyBorder="1" applyAlignment="1" applyProtection="1">
      <alignment horizontal="center" vertical="center"/>
      <protection locked="0"/>
    </xf>
    <xf numFmtId="0" fontId="133" fillId="6" borderId="0" xfId="0" applyFont="1" applyFill="1" applyAlignment="1" applyProtection="1">
      <alignment horizontal="center" vertical="center" wrapText="1"/>
      <protection hidden="1"/>
    </xf>
    <xf numFmtId="14" fontId="133" fillId="6" borderId="0" xfId="0" applyNumberFormat="1" applyFont="1" applyFill="1" applyAlignment="1" applyProtection="1">
      <alignment vertical="top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7" fillId="0" borderId="0" xfId="0" applyFont="1" applyFill="1" applyBorder="1" applyAlignment="1">
      <alignment horizontal="right" vertical="top" wrapText="1"/>
    </xf>
    <xf numFmtId="0" fontId="138" fillId="0" borderId="41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136" fillId="0" borderId="76" xfId="0" applyFont="1" applyFill="1" applyBorder="1" applyAlignment="1">
      <alignment horizontal="center" wrapText="1"/>
    </xf>
    <xf numFmtId="0" fontId="142" fillId="0" borderId="0" xfId="0" applyFont="1" applyFill="1" applyAlignment="1">
      <alignment wrapText="1"/>
    </xf>
    <xf numFmtId="0" fontId="143" fillId="0" borderId="0" xfId="0" applyFont="1" applyFill="1" applyBorder="1" applyAlignment="1">
      <alignment horizontal="left" vertical="top" wrapText="1"/>
    </xf>
    <xf numFmtId="0" fontId="142" fillId="0" borderId="0" xfId="0" applyFont="1" applyFill="1" applyAlignment="1">
      <alignment horizontal="center" vertical="top" wrapText="1"/>
    </xf>
    <xf numFmtId="0" fontId="142" fillId="0" borderId="0" xfId="0" applyFont="1" applyFill="1" applyAlignment="1">
      <alignment vertical="top" wrapText="1"/>
    </xf>
    <xf numFmtId="0" fontId="143" fillId="0" borderId="0" xfId="0" applyFont="1" applyFill="1" applyAlignment="1">
      <alignment horizontal="right" vertical="top" wrapText="1"/>
    </xf>
    <xf numFmtId="0" fontId="136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6" fillId="0" borderId="0" xfId="0" applyFont="1" applyAlignment="1">
      <alignment wrapText="1"/>
    </xf>
    <xf numFmtId="0" fontId="144" fillId="0" borderId="0" xfId="0" applyFont="1" applyAlignment="1">
      <alignment wrapText="1"/>
    </xf>
    <xf numFmtId="0" fontId="142" fillId="0" borderId="0" xfId="0" applyFont="1" applyAlignment="1">
      <alignment wrapText="1"/>
    </xf>
    <xf numFmtId="0" fontId="145" fillId="0" borderId="0" xfId="0" applyFont="1" applyAlignment="1">
      <alignment vertical="top" wrapText="1"/>
    </xf>
    <xf numFmtId="0" fontId="142" fillId="0" borderId="0" xfId="0" applyFont="1" applyAlignment="1">
      <alignment horizontal="left" wrapText="1"/>
    </xf>
    <xf numFmtId="0" fontId="142" fillId="0" borderId="0" xfId="0" applyFont="1" applyAlignment="1">
      <alignment horizontal="center" vertical="top" wrapText="1"/>
    </xf>
    <xf numFmtId="0" fontId="142" fillId="0" borderId="0" xfId="0" applyFont="1" applyBorder="1" applyAlignment="1">
      <alignment vertical="top" wrapText="1"/>
    </xf>
    <xf numFmtId="0" fontId="143" fillId="0" borderId="0" xfId="0" applyFont="1" applyAlignment="1">
      <alignment horizontal="right" vertical="top" wrapText="1"/>
    </xf>
    <xf numFmtId="0" fontId="146" fillId="0" borderId="0" xfId="0" applyFont="1" applyAlignment="1">
      <alignment wrapText="1"/>
    </xf>
    <xf numFmtId="0" fontId="147" fillId="0" borderId="0" xfId="0" applyFont="1" applyAlignment="1">
      <alignment vertical="top" wrapText="1"/>
    </xf>
    <xf numFmtId="0" fontId="146" fillId="0" borderId="0" xfId="0" applyFont="1" applyAlignment="1">
      <alignment horizontal="left" wrapText="1"/>
    </xf>
    <xf numFmtId="0" fontId="146" fillId="0" borderId="0" xfId="0" applyFont="1" applyAlignment="1">
      <alignment horizontal="center" vertical="top" wrapText="1"/>
    </xf>
    <xf numFmtId="0" fontId="146" fillId="0" borderId="0" xfId="0" applyFont="1" applyBorder="1" applyAlignment="1">
      <alignment vertical="top" wrapText="1"/>
    </xf>
    <xf numFmtId="0" fontId="148" fillId="0" borderId="0" xfId="0" applyFont="1" applyAlignment="1">
      <alignment horizontal="right" vertical="top" wrapText="1"/>
    </xf>
    <xf numFmtId="0" fontId="28" fillId="24" borderId="76" xfId="0" applyFont="1" applyFill="1" applyBorder="1" applyAlignment="1">
      <alignment horizontal="left" vertical="center" wrapText="1"/>
    </xf>
    <xf numFmtId="0" fontId="13" fillId="24" borderId="76" xfId="0" applyFont="1" applyFill="1" applyBorder="1" applyAlignment="1">
      <alignment horizontal="center" vertical="center" wrapText="1"/>
    </xf>
    <xf numFmtId="0" fontId="139" fillId="24" borderId="76" xfId="0" applyFont="1" applyFill="1" applyBorder="1" applyAlignment="1">
      <alignment horizontal="left" vertical="center" wrapText="1"/>
    </xf>
    <xf numFmtId="0" fontId="14" fillId="11" borderId="77" xfId="0" applyFont="1" applyFill="1" applyBorder="1" applyAlignment="1">
      <alignment horizontal="right" vertical="top"/>
    </xf>
    <xf numFmtId="0" fontId="14" fillId="11" borderId="78" xfId="2" applyFont="1" applyFill="1" applyBorder="1" applyAlignment="1">
      <alignment vertical="top" wrapText="1"/>
    </xf>
    <xf numFmtId="0" fontId="140" fillId="11" borderId="78" xfId="0" applyFont="1" applyFill="1" applyBorder="1" applyAlignment="1">
      <alignment horizontal="center" vertical="top" wrapText="1"/>
    </xf>
    <xf numFmtId="0" fontId="28" fillId="11" borderId="78" xfId="0" applyFont="1" applyFill="1" applyBorder="1" applyAlignment="1" applyProtection="1">
      <alignment horizontal="center" vertical="top" wrapText="1"/>
      <protection locked="0"/>
    </xf>
    <xf numFmtId="0" fontId="28" fillId="11" borderId="78" xfId="0" applyFont="1" applyFill="1" applyBorder="1" applyAlignment="1">
      <alignment horizontal="center" vertical="top" wrapText="1"/>
    </xf>
    <xf numFmtId="0" fontId="139" fillId="11" borderId="79" xfId="0" applyFont="1" applyFill="1" applyBorder="1" applyAlignment="1">
      <alignment horizontal="left" vertical="top" wrapText="1"/>
    </xf>
    <xf numFmtId="0" fontId="10" fillId="6" borderId="80" xfId="0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vertical="top" wrapText="1"/>
    </xf>
    <xf numFmtId="0" fontId="140" fillId="6" borderId="81" xfId="0" applyFont="1" applyFill="1" applyBorder="1" applyAlignment="1">
      <alignment horizontal="center" vertical="top" wrapText="1"/>
    </xf>
    <xf numFmtId="0" fontId="28" fillId="4" borderId="81" xfId="0" applyFont="1" applyFill="1" applyBorder="1" applyAlignment="1" applyProtection="1">
      <alignment horizontal="center" vertical="top" wrapText="1"/>
      <protection locked="0"/>
    </xf>
    <xf numFmtId="0" fontId="28" fillId="4" borderId="81" xfId="0" applyFont="1" applyFill="1" applyBorder="1" applyAlignment="1">
      <alignment horizontal="center" vertical="top" wrapText="1"/>
    </xf>
    <xf numFmtId="0" fontId="139" fillId="6" borderId="82" xfId="0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right" vertical="top"/>
    </xf>
    <xf numFmtId="0" fontId="14" fillId="11" borderId="81" xfId="2" applyFont="1" applyFill="1" applyBorder="1" applyAlignment="1">
      <alignment vertical="top" wrapText="1"/>
    </xf>
    <xf numFmtId="0" fontId="140" fillId="11" borderId="81" xfId="0" applyFont="1" applyFill="1" applyBorder="1" applyAlignment="1">
      <alignment horizontal="center" vertical="top" wrapText="1"/>
    </xf>
    <xf numFmtId="0" fontId="28" fillId="11" borderId="81" xfId="0" applyFont="1" applyFill="1" applyBorder="1" applyAlignment="1" applyProtection="1">
      <alignment horizontal="center" vertical="top" wrapText="1"/>
      <protection locked="0"/>
    </xf>
    <xf numFmtId="0" fontId="28" fillId="11" borderId="81" xfId="0" applyFont="1" applyFill="1" applyBorder="1" applyAlignment="1">
      <alignment horizontal="center" vertical="top" wrapText="1"/>
    </xf>
    <xf numFmtId="0" fontId="139" fillId="11" borderId="82" xfId="0" applyFont="1" applyFill="1" applyBorder="1" applyAlignment="1">
      <alignment horizontal="left" vertical="top" wrapText="1"/>
    </xf>
    <xf numFmtId="0" fontId="10" fillId="6" borderId="83" xfId="2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horizontal="left" vertical="top" wrapText="1"/>
    </xf>
    <xf numFmtId="0" fontId="14" fillId="11" borderId="81" xfId="0" applyFont="1" applyFill="1" applyBorder="1" applyAlignment="1">
      <alignment horizontal="center" vertical="top" wrapText="1"/>
    </xf>
    <xf numFmtId="0" fontId="14" fillId="11" borderId="81" xfId="0" applyFont="1" applyFill="1" applyBorder="1" applyAlignment="1" applyProtection="1">
      <alignment horizontal="center" vertical="top" wrapText="1"/>
      <protection locked="0"/>
    </xf>
    <xf numFmtId="0" fontId="141" fillId="11" borderId="82" xfId="0" applyFont="1" applyFill="1" applyBorder="1" applyAlignment="1">
      <alignment horizontal="left" vertical="top" wrapText="1"/>
    </xf>
    <xf numFmtId="0" fontId="10" fillId="6" borderId="80" xfId="2" applyFont="1" applyFill="1" applyBorder="1" applyAlignment="1">
      <alignment horizontal="right" vertical="top" wrapText="1"/>
    </xf>
    <xf numFmtId="0" fontId="139" fillId="6" borderId="84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40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9" fillId="6" borderId="0" xfId="0" applyFont="1" applyFill="1" applyBorder="1" applyAlignment="1">
      <alignment horizontal="left" vertical="top" wrapText="1"/>
    </xf>
    <xf numFmtId="0" fontId="138" fillId="0" borderId="0" xfId="2" applyFont="1" applyFill="1" applyBorder="1" applyAlignment="1">
      <alignment horizontal="center" vertical="center" wrapText="1"/>
    </xf>
    <xf numFmtId="0" fontId="149" fillId="25" borderId="0" xfId="0" applyFont="1" applyFill="1" applyBorder="1" applyAlignment="1">
      <alignment horizontal="center" wrapText="1"/>
    </xf>
    <xf numFmtId="0" fontId="149" fillId="0" borderId="0" xfId="0" applyFont="1" applyBorder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0" fontId="94" fillId="6" borderId="0" xfId="0" applyFont="1" applyFill="1" applyAlignment="1" applyProtection="1">
      <alignment vertical="top" wrapText="1"/>
      <protection hidden="1"/>
    </xf>
    <xf numFmtId="0" fontId="31" fillId="4" borderId="29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85" xfId="0" applyFont="1" applyBorder="1" applyAlignment="1">
      <alignment horizontal="center" vertical="center" wrapText="1"/>
    </xf>
    <xf numFmtId="0" fontId="94" fillId="6" borderId="0" xfId="0" applyFont="1" applyFill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7" fillId="6" borderId="0" xfId="0" applyFont="1" applyFill="1" applyAlignment="1" applyProtection="1">
      <alignment horizontal="right"/>
      <protection hidden="1"/>
    </xf>
    <xf numFmtId="0" fontId="151" fillId="6" borderId="0" xfId="0" applyFont="1" applyFill="1" applyAlignment="1" applyProtection="1">
      <alignment horizontal="left" wrapText="1"/>
      <protection hidden="1"/>
    </xf>
    <xf numFmtId="0" fontId="128" fillId="6" borderId="0" xfId="0" applyFont="1" applyFill="1" applyAlignment="1" applyProtection="1">
      <alignment horizontal="center" wrapText="1"/>
      <protection hidden="1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0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6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1" fillId="0" borderId="0" xfId="0" applyNumberFormat="1" applyFont="1" applyFill="1" applyBorder="1" applyAlignment="1" applyProtection="1">
      <alignment horizontal="left"/>
      <protection locked="0"/>
    </xf>
    <xf numFmtId="0" fontId="132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9" fillId="5" borderId="0" xfId="0" applyNumberFormat="1" applyFont="1" applyFill="1" applyBorder="1" applyAlignment="1" applyProtection="1">
      <alignment horizontal="left"/>
      <protection locked="0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50" fillId="4" borderId="59" xfId="38" applyNumberFormat="1" applyFont="1" applyFill="1" applyBorder="1" applyAlignment="1">
      <alignment horizontal="center" vertical="center"/>
    </xf>
    <xf numFmtId="2" fontId="50" fillId="4" borderId="46" xfId="38" applyNumberFormat="1" applyFont="1" applyFill="1" applyBorder="1" applyAlignment="1">
      <alignment horizontal="center" vertical="center"/>
    </xf>
    <xf numFmtId="2" fontId="50" fillId="4" borderId="60" xfId="38" applyNumberFormat="1" applyFont="1" applyFill="1" applyBorder="1" applyAlignment="1">
      <alignment horizontal="center" vertical="center"/>
    </xf>
    <xf numFmtId="2" fontId="50" fillId="4" borderId="39" xfId="38" applyNumberFormat="1" applyFont="1" applyFill="1" applyBorder="1" applyAlignment="1">
      <alignment horizontal="center" vertical="center"/>
    </xf>
    <xf numFmtId="2" fontId="50" fillId="4" borderId="10" xfId="38" applyNumberFormat="1" applyFont="1" applyFill="1" applyBorder="1" applyAlignment="1">
      <alignment horizontal="center" vertical="center"/>
    </xf>
    <xf numFmtId="2" fontId="50" fillId="4" borderId="38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0" fillId="4" borderId="7" xfId="38" applyNumberFormat="1" applyFont="1" applyFill="1" applyBorder="1" applyAlignment="1">
      <alignment horizontal="center" vertical="center"/>
    </xf>
    <xf numFmtId="2" fontId="50" fillId="4" borderId="8" xfId="38" applyNumberFormat="1" applyFont="1" applyFill="1" applyBorder="1" applyAlignment="1">
      <alignment horizontal="center" vertical="center"/>
    </xf>
    <xf numFmtId="2" fontId="50" fillId="4" borderId="49" xfId="38" applyNumberFormat="1" applyFont="1" applyFill="1" applyBorder="1" applyAlignment="1">
      <alignment horizontal="center" vertical="center"/>
    </xf>
    <xf numFmtId="2" fontId="50" fillId="4" borderId="51" xfId="38" applyNumberFormat="1" applyFont="1" applyFill="1" applyBorder="1" applyAlignment="1">
      <alignment horizontal="center" vertical="center"/>
    </xf>
    <xf numFmtId="2" fontId="50" fillId="22" borderId="39" xfId="38" applyNumberFormat="1" applyFont="1" applyFill="1" applyBorder="1" applyAlignment="1">
      <alignment horizontal="center" vertical="center"/>
    </xf>
    <xf numFmtId="2" fontId="50" fillId="22" borderId="10" xfId="38" applyNumberFormat="1" applyFont="1" applyFill="1" applyBorder="1" applyAlignment="1">
      <alignment horizontal="center" vertical="center"/>
    </xf>
    <xf numFmtId="2" fontId="102" fillId="4" borderId="7" xfId="38" applyNumberFormat="1" applyFont="1" applyFill="1" applyBorder="1" applyAlignment="1">
      <alignment horizontal="center" vertical="center"/>
    </xf>
    <xf numFmtId="2" fontId="102" fillId="4" borderId="8" xfId="38" applyNumberFormat="1" applyFont="1" applyFill="1" applyBorder="1" applyAlignment="1">
      <alignment horizontal="center" vertical="center"/>
    </xf>
    <xf numFmtId="2" fontId="50" fillId="22" borderId="38" xfId="38" applyNumberFormat="1" applyFont="1" applyFill="1" applyBorder="1" applyAlignment="1">
      <alignment horizontal="center" vertical="center"/>
    </xf>
    <xf numFmtId="2" fontId="102" fillId="21" borderId="7" xfId="38" applyNumberFormat="1" applyFont="1" applyFill="1" applyBorder="1" applyAlignment="1">
      <alignment horizontal="center" vertical="center"/>
    </xf>
    <xf numFmtId="2" fontId="102" fillId="21" borderId="8" xfId="38" applyNumberFormat="1" applyFont="1" applyFill="1" applyBorder="1" applyAlignment="1">
      <alignment horizontal="center" vertical="center"/>
    </xf>
    <xf numFmtId="0" fontId="22" fillId="19" borderId="47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left" vertical="center" wrapText="1"/>
    </xf>
    <xf numFmtId="0" fontId="22" fillId="19" borderId="51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99" fillId="19" borderId="24" xfId="38" applyNumberFormat="1" applyFont="1" applyFill="1" applyBorder="1" applyAlignment="1">
      <alignment horizontal="center" vertical="center"/>
    </xf>
    <xf numFmtId="2" fontId="99" fillId="19" borderId="39" xfId="38" applyNumberFormat="1" applyFont="1" applyFill="1" applyBorder="1" applyAlignment="1">
      <alignment horizontal="center" vertical="center"/>
    </xf>
    <xf numFmtId="2" fontId="102" fillId="4" borderId="15" xfId="38" applyNumberFormat="1" applyFont="1" applyFill="1" applyBorder="1" applyAlignment="1">
      <alignment horizontal="center" vertical="center"/>
    </xf>
    <xf numFmtId="2" fontId="102" fillId="4" borderId="6" xfId="38" applyNumberFormat="1" applyFont="1" applyFill="1" applyBorder="1" applyAlignment="1">
      <alignment horizontal="center" vertical="center"/>
    </xf>
    <xf numFmtId="2" fontId="50" fillId="4" borderId="48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102" fillId="4" borderId="54" xfId="38" applyNumberFormat="1" applyFont="1" applyFill="1" applyBorder="1" applyAlignment="1">
      <alignment horizontal="center" vertical="center"/>
    </xf>
    <xf numFmtId="2" fontId="102" fillId="4" borderId="55" xfId="38" applyNumberFormat="1" applyFont="1" applyFill="1" applyBorder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102" fillId="0" borderId="54" xfId="38" applyNumberFormat="1" applyFont="1" applyBorder="1" applyAlignment="1">
      <alignment horizontal="center" vertical="center"/>
    </xf>
    <xf numFmtId="2" fontId="102" fillId="0" borderId="55" xfId="38" applyNumberFormat="1" applyFont="1" applyBorder="1" applyAlignment="1">
      <alignment horizontal="center" vertical="center"/>
    </xf>
    <xf numFmtId="0" fontId="97" fillId="0" borderId="0" xfId="38" applyFont="1" applyAlignment="1">
      <alignment horizontal="center" vertical="center" wrapText="1"/>
    </xf>
    <xf numFmtId="2" fontId="103" fillId="4" borderId="7" xfId="38" applyNumberFormat="1" applyFont="1" applyFill="1" applyBorder="1" applyAlignment="1">
      <alignment horizontal="left" vertical="center"/>
    </xf>
    <xf numFmtId="2" fontId="103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79" fillId="0" borderId="63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0" borderId="47" xfId="0" applyFont="1" applyBorder="1" applyAlignment="1">
      <alignment horizontal="center" vertical="center"/>
    </xf>
    <xf numFmtId="0" fontId="79" fillId="0" borderId="66" xfId="0" applyFont="1" applyBorder="1" applyAlignment="1">
      <alignment horizontal="center" vertical="center"/>
    </xf>
    <xf numFmtId="0" fontId="79" fillId="0" borderId="73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0" fontId="79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0" fontId="81" fillId="8" borderId="9" xfId="46" applyFont="1" applyFill="1" applyBorder="1" applyAlignment="1">
      <alignment vertical="top"/>
    </xf>
    <xf numFmtId="0" fontId="83" fillId="8" borderId="9" xfId="46" applyFont="1" applyFill="1" applyBorder="1" applyAlignment="1">
      <alignment vertical="top"/>
    </xf>
    <xf numFmtId="0" fontId="81" fillId="7" borderId="9" xfId="46" applyFont="1" applyFill="1" applyBorder="1" applyAlignment="1">
      <alignment horizontal="center" vertical="top" wrapText="1"/>
    </xf>
    <xf numFmtId="0" fontId="81" fillId="9" borderId="9" xfId="46" applyFont="1" applyFill="1" applyBorder="1" applyAlignment="1">
      <alignment vertical="top"/>
    </xf>
    <xf numFmtId="0" fontId="83" fillId="9" borderId="9" xfId="46" applyFont="1" applyFill="1" applyBorder="1" applyAlignment="1">
      <alignment vertical="top"/>
    </xf>
    <xf numFmtId="0" fontId="81" fillId="8" borderId="9" xfId="46" applyFont="1" applyFill="1" applyBorder="1" applyAlignment="1">
      <alignment horizontal="center" vertical="top" wrapText="1"/>
    </xf>
    <xf numFmtId="0" fontId="88" fillId="9" borderId="9" xfId="47" applyFont="1" applyFill="1" applyBorder="1" applyAlignment="1">
      <alignment vertical="top"/>
    </xf>
    <xf numFmtId="0" fontId="90" fillId="9" borderId="9" xfId="47" applyFont="1" applyFill="1" applyBorder="1" applyAlignment="1">
      <alignment vertical="top"/>
    </xf>
    <xf numFmtId="0" fontId="88" fillId="8" borderId="9" xfId="47" applyFont="1" applyFill="1" applyBorder="1" applyAlignment="1">
      <alignment vertical="top"/>
    </xf>
    <xf numFmtId="0" fontId="90" fillId="8" borderId="9" xfId="47" applyFont="1" applyFill="1" applyBorder="1" applyAlignment="1">
      <alignment vertical="top"/>
    </xf>
    <xf numFmtId="0" fontId="88" fillId="7" borderId="9" xfId="47" applyFont="1" applyFill="1" applyBorder="1" applyAlignment="1">
      <alignment horizontal="center" vertical="top" wrapText="1"/>
    </xf>
    <xf numFmtId="0" fontId="88" fillId="8" borderId="9" xfId="47" applyFont="1" applyFill="1" applyBorder="1" applyAlignment="1">
      <alignment horizontal="center" vertical="top" wrapText="1"/>
    </xf>
    <xf numFmtId="0" fontId="92" fillId="0" borderId="24" xfId="0" applyFont="1" applyBorder="1" applyAlignment="1">
      <alignment horizontal="center" vertical="center" wrapText="1"/>
    </xf>
    <xf numFmtId="0" fontId="92" fillId="0" borderId="37" xfId="0" applyFont="1" applyBorder="1" applyAlignment="1">
      <alignment horizontal="center" vertical="center" wrapText="1"/>
    </xf>
    <xf numFmtId="0" fontId="92" fillId="0" borderId="27" xfId="0" applyFont="1" applyBorder="1" applyAlignment="1">
      <alignment horizontal="center"/>
    </xf>
    <xf numFmtId="0" fontId="92" fillId="0" borderId="29" xfId="0" applyFont="1" applyBorder="1" applyAlignment="1">
      <alignment horizontal="center"/>
    </xf>
    <xf numFmtId="0" fontId="92" fillId="0" borderId="39" xfId="0" applyFont="1" applyBorder="1" applyAlignment="1">
      <alignment horizontal="center"/>
    </xf>
  </cellXfs>
  <cellStyles count="49"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iperligação" xfId="2" builtinId="8"/>
    <cellStyle name="Hyperlink 2" xfId="11"/>
    <cellStyle name="Hyperlink 3" xfId="14"/>
    <cellStyle name="Moeda" xfId="48" builtinId="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Percentagem" xfId="7" builtinId="5"/>
    <cellStyle name="TableEvenline" xfId="5"/>
    <cellStyle name="TableOddline" xfId="6"/>
  </cellStyles>
  <dxfs count="3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65" formatCode="#,##0.00\ &quot;€&quot;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oneCellAnchor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8" name="Picture 7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9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0795712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163" y="133480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541481</xdr:colOff>
      <xdr:row>0</xdr:row>
      <xdr:rowOff>85725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0231" y="8572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490104</xdr:colOff>
      <xdr:row>0</xdr:row>
      <xdr:rowOff>90170</xdr:rowOff>
    </xdr:from>
    <xdr:to>
      <xdr:col>8</xdr:col>
      <xdr:colOff>733424</xdr:colOff>
      <xdr:row>2</xdr:row>
      <xdr:rowOff>76200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79" y="90170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oneCellAnchor>
    <xdr:from>
      <xdr:col>13</xdr:col>
      <xdr:colOff>84281</xdr:colOff>
      <xdr:row>0</xdr:row>
      <xdr:rowOff>104775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1356" y="1047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15</xdr:col>
      <xdr:colOff>57150</xdr:colOff>
      <xdr:row>0</xdr:row>
      <xdr:rowOff>66675</xdr:rowOff>
    </xdr:from>
    <xdr:to>
      <xdr:col>16</xdr:col>
      <xdr:colOff>799098</xdr:colOff>
      <xdr:row>1</xdr:row>
      <xdr:rowOff>159310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8700" y="666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0%20-%20Apoio%20-%201D\Modelos\2%20ELH%20e%20AC\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/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/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/>
        </row>
      </sheetData>
      <sheetData sheetId="26">
        <row r="2">
          <cell r="B2"/>
        </row>
      </sheetData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  <row r="15">
          <cell r="C15" t="e">
            <v>#REF!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22" name="Table22129422923" displayName="Table22129422923" ref="A6:H48" totalsRowShown="0" headerRowDxfId="317" dataDxfId="315" headerRowBorderDxfId="316" tableBorderDxfId="314" totalsRowBorderDxfId="313">
  <autoFilter ref="A6:H48"/>
  <tableColumns count="8">
    <tableColumn id="9" name="âmbito de aplicação" dataDxfId="312"/>
    <tableColumn id="8" name="N.º" dataDxfId="311"/>
    <tableColumn id="7" name="REQUISITOS LEGAIS" dataDxfId="310"/>
    <tableColumn id="1" name="ENQUADRAMENTO LEGAL" dataDxfId="309"/>
    <tableColumn id="2" name="Verificação pelo município dos requisitos nos termos do número 3.3.2" dataDxfId="308"/>
    <tableColumn id="6" name="Fase em que é obrigatória a apresentação dos elementos." dataDxfId="307"/>
    <tableColumn id="11" name="Fundamentação" dataDxfId="306"/>
    <tableColumn id="3" name="OBSERVAÇÕES" dataDxfId="305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/>
    <tableColumn id="5" name="JUL 2020" totalsRowFunction="sum" dataDxfId="157" totalsRowDxfId="156"/>
    <tableColumn id="6" name="AGO 2020" totalsRowFunction="custom" dataDxfId="155" totalsRowDxfId="154">
      <calculatedColumnFormula>#REF!</calculatedColumnFormula>
      <totalsRowFormula>SUM(Table2628[AGO 2020])</totalsRowFormula>
    </tableColumn>
    <tableColumn id="7" name="SET 2020" totalsRowFunction="custom" dataDxfId="153" totalsRowDxfId="152">
      <calculatedColumnFormula>#REF!</calculatedColumnFormula>
      <totalsRowFormula>SUM(Table2628[SET 2020])</totalsRowFormula>
    </tableColumn>
    <tableColumn id="8" name="OUT 2020" totalsRowFunction="custom" dataDxfId="151" totalsRowDxfId="150">
      <calculatedColumnFormula>#REF!</calculatedColumnFormula>
      <totalsRowFormula>SUM(Table2628[OUT 2020])</totalsRowFormula>
    </tableColumn>
    <tableColumn id="9" name="NOV 20202" totalsRowFunction="custom" dataDxfId="149" totalsRowDxfId="148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F8" totalsRowShown="0" headerRowDxfId="147" dataDxfId="145" headerRowBorderDxfId="146" tableBorderDxfId="144">
  <autoFilter ref="A1:F8"/>
  <tableColumns count="6">
    <tableColumn id="1" name="Tipo de Beneficiário" dataDxfId="143"/>
    <tableColumn id="2" name="Descrição completa" dataDxfId="142"/>
    <tableColumn id="3" name="COD" dataDxfId="141"/>
    <tableColumn id="5" name="Descrição de aviso PRR" dataDxfId="140"/>
    <tableColumn id="4" name="Quem verifica os requisitos candidaturas PRR" dataDxfId="139"/>
    <tableColumn id="6" name="Column1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9" name="Table20" displayName="Table20" ref="F52:F56" totalsRowShown="0" headerRowDxfId="304" tableBorderDxfId="303">
  <autoFilter ref="F52:F56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0" name="Table21" displayName="Table21" ref="E53:E56" totalsRowShown="0" headerRowDxfId="302" dataDxfId="301">
  <autoFilter ref="E53:E56"/>
  <tableColumns count="1">
    <tableColumn id="1" name="Verificação pelo município" dataDxfId="300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96" dataDxfId="294" totalsRowDxfId="292" headerRowBorderDxfId="295" tableBorderDxfId="293">
  <autoFilter ref="A5:I155"/>
  <tableColumns count="9">
    <tableColumn id="10" name="Identificação prédio ou fração (conforme propriedade horizontal ou designação que permita a identificação)" totalsRowFunction="custom" dataDxfId="291" totalsRowDxfId="290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89" totalsRowDxfId="288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87" totalsRowDxfId="286"/>
    <tableColumn id="18" name="Código Postal" dataDxfId="285" totalsRowDxfId="284"/>
    <tableColumn id="3" name="Código da freguesia" dataDxfId="283" totalsRowDxfId="282"/>
    <tableColumn id="4" name="Artigo Matricial conforme caderneta predial" dataDxfId="281" totalsRowDxfId="280"/>
    <tableColumn id="5" name="Descrição Conservatória do Registo Predial" dataDxfId="279" totalsRowDxfId="278"/>
    <tableColumn id="6" name="Tipologia" dataDxfId="277" totalsRowDxfId="276"/>
    <tableColumn id="2" name="Nome do ficheiro referente ao documento" dataDxfId="275" totalsRowDxfId="27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Q157" totalsRowShown="0" headerRowDxfId="272" dataDxfId="271" totalsRowDxfId="269" tableBorderDxfId="270">
  <autoFilter ref="A7:Q157"/>
  <tableColumns count="17">
    <tableColumn id="10" name="Identificação prédio ou fração (conforme propriedade horizontal ou desginação que permita a identificação)" dataDxfId="268" totalsRowDxfId="267">
      <calculatedColumnFormula>+'Anexo II'!A6</calculatedColumnFormula>
    </tableColumn>
    <tableColumn id="22" name="Área bruta privativa (m²)" dataDxfId="266" totalsRowDxfId="265"/>
    <tableColumn id="23" name="Área bruta de construção (m²)" dataDxfId="264" totalsRowDxfId="263"/>
    <tableColumn id="21" name="Coeficiente localização do IMI (consultar link acima)" dataDxfId="262" totalsRowDxfId="261"/>
    <tableColumn id="3" name="Empreitadas edificação_x000a_(apenas elegível para contratos de empreiatada celebrados a partir de 2020-02-01)_x000a_" dataDxfId="260" totalsRowDxfId="259"/>
    <tableColumn id="8" name="Empreitadas infraestruturas_x000a_(apenas elegível para contratos de empreiatada celebrados a partir de 2020-02-01)" dataDxfId="258" totalsRowDxfId="257"/>
    <tableColumn id="5" name="Preço do terreno" dataDxfId="256" totalsRowDxfId="255"/>
    <tableColumn id="1" name="Trabalhos e fornecimentos com acessibilidades e de sustentabilidade ambiental" dataDxfId="254" totalsRowDxfId="253"/>
    <tableColumn id="4" name="Fiscalização" dataDxfId="252" totalsRowDxfId="251"/>
    <tableColumn id="6" name="Publicitação" dataDxfId="250" totalsRowDxfId="249"/>
    <tableColumn id="7" name="Registos" dataDxfId="248" totalsRowDxfId="247"/>
    <tableColumn id="15" name="Projetos" dataDxfId="246" totalsRowDxfId="245"/>
    <tableColumn id="16" name="Segurança de Obra" dataDxfId="244" totalsRowDxfId="243"/>
    <tableColumn id="12" name="Atos Notariais" dataDxfId="242" totalsRowDxfId="241"/>
    <tableColumn id="18" name="Despesas com arrendamento temporário" dataDxfId="240" totalsRowDxfId="239"/>
    <tableColumn id="20" name="Certificações Energéticas" dataDxfId="238" totalsRowDxfId="237"/>
    <tableColumn id="19" name="Total" dataDxfId="236" totalsRowDxfId="235">
      <calculatedColumnFormula>SUM(Table183[[#This Row],[Empreitadas edificação
(apenas elegível para contratos de empreiatada celebrados a partir de 2020-02-01)
]:[Certificações Energéticas]])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/>
    <tableColumn id="20" name="Nome Legal do prestador" dataDxfId="220" totalsRowDxfId="219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/>
    <tableColumn id="12" name="após a obra_x000a_ _x000a_%" dataDxfId="195" totalsRowDxfId="1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/>
    <tableColumn id="4" name="JUL 2020" dataDxfId="173"/>
    <tableColumn id="5" name="AGO 2020" dataDxfId="172"/>
    <tableColumn id="6" name="SET 2020" dataDxfId="171"/>
    <tableColumn id="7" name="OUT 2020" dataDxfId="170"/>
    <tableColumn id="8" name="NOV 20202" dataDxfId="169"/>
    <tableColumn id="12" name="Column10" dataDxfId="168"/>
    <tableColumn id="13" name="INÍCIO" dataDxfId="167"/>
    <tableColumn id="14" name="FIM" dataDxfId="16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zonamentopf.portaldasfinancas.gov.pt/simulador/default.jsp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9"/>
  <sheetViews>
    <sheetView showGridLines="0" tabSelected="1" view="pageBreakPreview" zoomScaleSheetLayoutView="100" workbookViewId="0">
      <selection activeCell="T29" sqref="T29"/>
    </sheetView>
  </sheetViews>
  <sheetFormatPr defaultColWidth="8.85546875" defaultRowHeight="15"/>
  <cols>
    <col min="1" max="1" width="8.85546875" style="82"/>
    <col min="2" max="2" width="10.42578125" style="3" customWidth="1"/>
    <col min="3" max="3" width="10.140625" style="82" customWidth="1"/>
    <col min="4" max="4" width="10.5703125" style="3" customWidth="1"/>
    <col min="5" max="5" width="28.28515625" style="82" bestFit="1" customWidth="1"/>
    <col min="6" max="6" width="5" style="82" bestFit="1" customWidth="1"/>
    <col min="7" max="7" width="1.7109375" style="82" customWidth="1"/>
    <col min="8" max="8" width="10.42578125" style="82" customWidth="1"/>
    <col min="9" max="9" width="2.5703125" style="3" customWidth="1"/>
    <col min="10" max="10" width="8.85546875" style="3" customWidth="1"/>
    <col min="11" max="11" width="11.85546875" style="3" customWidth="1"/>
    <col min="12" max="12" width="7.140625" style="3" customWidth="1"/>
    <col min="13" max="13" width="10.140625" style="3" customWidth="1"/>
    <col min="14" max="14" width="12.28515625" style="82" customWidth="1"/>
    <col min="15" max="15" width="1.85546875" style="3" customWidth="1"/>
    <col min="16" max="16" width="2.42578125" style="3" customWidth="1"/>
    <col min="17" max="17" width="4.42578125" style="3" customWidth="1"/>
    <col min="18" max="18" width="22.5703125" style="3" customWidth="1"/>
    <col min="19" max="19" width="10.140625" style="3" bestFit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4"/>
      <c r="D1" s="5"/>
      <c r="E1" s="84"/>
      <c r="F1" s="84"/>
      <c r="G1" s="84"/>
      <c r="H1" s="84"/>
      <c r="I1" s="5"/>
      <c r="J1" s="5"/>
      <c r="K1" s="5"/>
      <c r="L1" s="5"/>
      <c r="M1" s="5"/>
      <c r="N1" s="84"/>
      <c r="O1" s="5"/>
    </row>
    <row r="2" spans="2:18"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85"/>
      <c r="O2" s="5"/>
    </row>
    <row r="3" spans="2:18" ht="17.25" customHeight="1">
      <c r="B3" s="6"/>
      <c r="C3" s="123"/>
      <c r="D3" s="6"/>
      <c r="E3" s="85"/>
      <c r="F3" s="118"/>
      <c r="G3" s="118"/>
      <c r="H3" s="119"/>
      <c r="I3" s="6"/>
      <c r="J3" s="64"/>
      <c r="K3" s="64"/>
      <c r="L3" s="6"/>
      <c r="M3" s="6"/>
      <c r="N3" s="85"/>
      <c r="O3" s="5"/>
    </row>
    <row r="4" spans="2:18" s="82" customFormat="1" ht="18.75">
      <c r="B4" s="530" t="s">
        <v>2365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84"/>
    </row>
    <row r="5" spans="2:18" ht="15.75">
      <c r="B5" s="531" t="s">
        <v>2366</v>
      </c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"/>
    </row>
    <row r="6" spans="2:18" s="72" customFormat="1" ht="8.25"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67"/>
    </row>
    <row r="7" spans="2:18" ht="15.75">
      <c r="B7" s="84"/>
      <c r="C7" s="84"/>
      <c r="D7" s="88" t="s">
        <v>1946</v>
      </c>
      <c r="E7" s="536" t="s">
        <v>152</v>
      </c>
      <c r="F7" s="536"/>
      <c r="G7" s="536"/>
      <c r="H7" s="536"/>
      <c r="I7" s="65"/>
      <c r="J7" s="65"/>
      <c r="K7" s="65"/>
      <c r="L7" s="65"/>
      <c r="M7" s="65"/>
      <c r="N7" s="65"/>
      <c r="O7" s="5"/>
      <c r="P7" s="15" t="s">
        <v>1945</v>
      </c>
      <c r="R7" s="15" t="s">
        <v>1836</v>
      </c>
    </row>
    <row r="8" spans="2:18" s="72" customFormat="1" ht="8.25">
      <c r="B8" s="67"/>
      <c r="C8" s="68"/>
      <c r="D8" s="120"/>
      <c r="E8" s="120"/>
      <c r="F8" s="120"/>
      <c r="G8" s="120"/>
      <c r="H8" s="67"/>
      <c r="I8" s="70"/>
      <c r="J8" s="70"/>
      <c r="K8" s="70"/>
      <c r="L8" s="70"/>
      <c r="M8" s="70"/>
      <c r="N8" s="70"/>
      <c r="O8" s="67"/>
      <c r="R8" s="74"/>
    </row>
    <row r="9" spans="2:18">
      <c r="B9" s="84"/>
      <c r="C9" s="88"/>
      <c r="D9" s="66" t="s">
        <v>2444</v>
      </c>
      <c r="E9" s="532" t="s">
        <v>2445</v>
      </c>
      <c r="F9" s="532"/>
      <c r="G9" s="532"/>
      <c r="H9" s="532"/>
      <c r="I9" s="65"/>
      <c r="J9" s="66" t="s">
        <v>1893</v>
      </c>
      <c r="K9" s="436"/>
      <c r="L9" s="70"/>
      <c r="M9" s="66" t="s">
        <v>2600</v>
      </c>
      <c r="N9" s="436"/>
      <c r="O9" s="5"/>
      <c r="P9" s="124" t="str">
        <f>VLOOKUP(E7,Table1432[],4,FALSE)</f>
        <v>Continente</v>
      </c>
      <c r="Q9" s="124"/>
      <c r="R9" s="124" t="str">
        <f>VLOOKUP(E7,Table1432[],4,FALSE)</f>
        <v>Continente</v>
      </c>
    </row>
    <row r="10" spans="2:18" s="72" customFormat="1" ht="8.25">
      <c r="B10" s="67"/>
      <c r="C10" s="68"/>
      <c r="D10" s="67"/>
      <c r="E10" s="68"/>
      <c r="F10" s="67"/>
      <c r="G10" s="68"/>
      <c r="H10" s="67"/>
      <c r="I10" s="68"/>
      <c r="J10" s="67"/>
      <c r="K10" s="70"/>
      <c r="L10" s="70"/>
      <c r="M10" s="70"/>
      <c r="N10" s="70"/>
      <c r="O10" s="67"/>
      <c r="P10" s="187"/>
      <c r="Q10" s="187"/>
      <c r="R10" s="73"/>
    </row>
    <row r="11" spans="2:18">
      <c r="B11" s="185" t="s">
        <v>1939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5"/>
      <c r="P11" s="124" t="str">
        <f>VLOOKUP(E7,Table1432[],8,FALSE)</f>
        <v>Norte</v>
      </c>
      <c r="Q11" s="124"/>
      <c r="R11" s="124" t="str">
        <f>VLOOKUP(E7,Table1432[],6,FALSE)</f>
        <v>Norte</v>
      </c>
    </row>
    <row r="12" spans="2:18" s="72" customFormat="1" ht="8.25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67"/>
      <c r="P12" s="187"/>
      <c r="Q12" s="187"/>
      <c r="R12" s="73"/>
    </row>
    <row r="13" spans="2:18">
      <c r="B13" s="75"/>
      <c r="C13" s="66" t="s">
        <v>1947</v>
      </c>
      <c r="D13" s="526" t="s">
        <v>1788</v>
      </c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"/>
      <c r="P13" s="124" t="str">
        <f>VLOOKUP(E7,Table1432[],12,FALSE)</f>
        <v>Área Metropolitana do Porto</v>
      </c>
      <c r="Q13" s="124"/>
      <c r="R13" s="124" t="str">
        <f>VLOOKUP(E7,Table1432[],10,FALSE)</f>
        <v>Grande Porto</v>
      </c>
    </row>
    <row r="14" spans="2:18" s="67" customFormat="1" ht="8.25">
      <c r="C14" s="68"/>
      <c r="D14" s="120"/>
      <c r="E14" s="120"/>
      <c r="F14" s="120"/>
      <c r="G14" s="120"/>
      <c r="Q14" s="69"/>
    </row>
    <row r="15" spans="2:18" s="82" customFormat="1">
      <c r="B15" s="84"/>
      <c r="C15" s="66" t="s">
        <v>1948</v>
      </c>
      <c r="D15" s="533"/>
      <c r="E15" s="533"/>
      <c r="F15" s="533"/>
      <c r="G15" s="533"/>
      <c r="H15" s="533"/>
      <c r="I15" s="533"/>
      <c r="J15" s="533"/>
      <c r="K15" s="533"/>
      <c r="L15" s="66" t="s">
        <v>1940</v>
      </c>
      <c r="M15" s="534"/>
      <c r="N15" s="534"/>
      <c r="O15" s="84"/>
      <c r="P15" s="202" t="str">
        <f>VLOOKUP(município,Municipios!A2:B309,2,FALSE)</f>
        <v>1304</v>
      </c>
    </row>
    <row r="16" spans="2:18" s="67" customFormat="1" ht="8.25">
      <c r="C16" s="68"/>
      <c r="D16" s="68"/>
      <c r="E16" s="120"/>
      <c r="F16" s="120"/>
      <c r="G16" s="120"/>
      <c r="I16" s="70"/>
      <c r="J16" s="70"/>
      <c r="K16" s="70"/>
      <c r="L16" s="68"/>
      <c r="M16" s="71"/>
      <c r="N16" s="71"/>
      <c r="Q16" s="69"/>
    </row>
    <row r="17" spans="2:14" s="82" customFormat="1">
      <c r="B17" s="535" t="s">
        <v>1938</v>
      </c>
      <c r="C17" s="535"/>
      <c r="D17" s="535"/>
      <c r="E17" s="535"/>
      <c r="F17" s="535"/>
      <c r="G17" s="535"/>
      <c r="H17" s="535"/>
      <c r="I17" s="535"/>
      <c r="J17" s="535"/>
      <c r="K17" s="535"/>
      <c r="L17" s="535"/>
      <c r="M17" s="535"/>
      <c r="N17" s="535"/>
    </row>
    <row r="18" spans="2:14" s="72" customFormat="1" ht="8.25">
      <c r="B18" s="67"/>
      <c r="C18" s="68"/>
      <c r="D18" s="68"/>
      <c r="E18" s="120"/>
      <c r="F18" s="120"/>
      <c r="G18" s="120"/>
      <c r="H18" s="67"/>
      <c r="I18" s="70"/>
      <c r="J18" s="70"/>
      <c r="K18" s="70"/>
      <c r="L18" s="68"/>
      <c r="M18" s="71"/>
      <c r="N18" s="71"/>
    </row>
    <row r="19" spans="2:14" s="82" customFormat="1">
      <c r="B19" s="84"/>
      <c r="C19" s="184" t="s">
        <v>1941</v>
      </c>
      <c r="D19" s="527" t="s">
        <v>1810</v>
      </c>
      <c r="E19" s="527"/>
      <c r="F19" s="527"/>
      <c r="G19" s="527"/>
      <c r="H19" s="527"/>
      <c r="I19" s="527"/>
      <c r="J19" s="527"/>
      <c r="K19" s="527"/>
      <c r="L19" s="88"/>
      <c r="M19" s="353" t="s">
        <v>2199</v>
      </c>
      <c r="N19" s="436"/>
    </row>
    <row r="20" spans="2:14" s="72" customFormat="1" ht="8.25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2:14" s="82" customFormat="1">
      <c r="B21" s="84"/>
      <c r="C21" s="184" t="s">
        <v>1943</v>
      </c>
      <c r="D21" s="528"/>
      <c r="E21" s="528"/>
      <c r="F21" s="528"/>
      <c r="G21" s="528"/>
      <c r="H21" s="528"/>
      <c r="I21" s="528"/>
      <c r="J21" s="528"/>
      <c r="K21" s="528"/>
      <c r="L21" s="88"/>
      <c r="M21" s="353" t="s">
        <v>1942</v>
      </c>
      <c r="N21" s="437"/>
    </row>
    <row r="22" spans="2:14" s="72" customFormat="1" ht="8.2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2:14" s="82" customFormat="1">
      <c r="B23" s="84"/>
      <c r="C23" s="184" t="s">
        <v>1944</v>
      </c>
      <c r="D23" s="520" t="str">
        <f>CONCATENATE(VLOOKUP(D19,SH!G2:K8,5,FALSE)," de ",N21," fogos - ",D21)</f>
        <v xml:space="preserve">Construção de  fogos - </v>
      </c>
      <c r="E23" s="520"/>
      <c r="F23" s="520"/>
      <c r="G23" s="520"/>
      <c r="H23" s="520"/>
      <c r="I23" s="520"/>
      <c r="J23" s="520"/>
      <c r="K23" s="520"/>
      <c r="L23" s="520"/>
      <c r="M23" s="520"/>
      <c r="N23" s="520"/>
    </row>
    <row r="24" spans="2:14" s="82" customFormat="1">
      <c r="B24" s="84"/>
      <c r="C24" s="184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</row>
    <row r="25" spans="2:14" s="82" customFormat="1" ht="15" customHeight="1">
      <c r="B25" s="84"/>
      <c r="C25" s="184"/>
      <c r="D25" s="373" t="s">
        <v>2448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26" spans="2:14" s="72" customFormat="1" ht="8.2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2:14" s="82" customFormat="1" ht="15" customHeight="1">
      <c r="B27" s="84"/>
      <c r="C27" s="184"/>
      <c r="D27" s="520" t="s">
        <v>2446</v>
      </c>
      <c r="E27" s="520"/>
      <c r="F27" s="520"/>
      <c r="G27" s="520"/>
      <c r="H27" s="520"/>
      <c r="I27" s="520"/>
      <c r="J27" s="520"/>
      <c r="K27" s="520"/>
      <c r="L27" s="520"/>
      <c r="M27" s="67"/>
      <c r="N27" s="438"/>
    </row>
    <row r="28" spans="2:14" s="72" customFormat="1" ht="8.2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421"/>
    </row>
    <row r="29" spans="2:14" s="82" customFormat="1" ht="15" customHeight="1">
      <c r="B29" s="84"/>
      <c r="C29" s="184"/>
      <c r="D29" s="520" t="s">
        <v>2409</v>
      </c>
      <c r="E29" s="520"/>
      <c r="F29" s="520"/>
      <c r="G29" s="520"/>
      <c r="H29" s="520"/>
      <c r="I29" s="520"/>
      <c r="J29" s="520"/>
      <c r="K29" s="520"/>
      <c r="L29" s="520"/>
      <c r="M29" s="67"/>
      <c r="N29" s="438"/>
    </row>
    <row r="30" spans="2:14" s="72" customFormat="1" ht="8.2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421"/>
    </row>
    <row r="31" spans="2:14" s="82" customFormat="1" ht="14.25" customHeight="1">
      <c r="B31" s="84"/>
      <c r="C31" s="184"/>
      <c r="D31" s="520" t="s">
        <v>2410</v>
      </c>
      <c r="E31" s="520"/>
      <c r="F31" s="520"/>
      <c r="G31" s="520"/>
      <c r="H31" s="520"/>
      <c r="I31" s="520"/>
      <c r="J31" s="520"/>
      <c r="K31" s="520"/>
      <c r="L31" s="520"/>
      <c r="M31" s="67"/>
      <c r="N31" s="438"/>
    </row>
    <row r="32" spans="2:14" s="72" customFormat="1" ht="8.2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421"/>
    </row>
    <row r="33" spans="2:15" s="82" customFormat="1" ht="34.5" customHeight="1">
      <c r="B33" s="84"/>
      <c r="C33" s="184"/>
      <c r="D33" s="520" t="s">
        <v>2439</v>
      </c>
      <c r="E33" s="520"/>
      <c r="F33" s="520"/>
      <c r="G33" s="520"/>
      <c r="H33" s="520"/>
      <c r="I33" s="520"/>
      <c r="J33" s="520"/>
      <c r="K33" s="520"/>
      <c r="L33" s="520"/>
      <c r="M33" s="67"/>
      <c r="N33" s="438"/>
    </row>
    <row r="34" spans="2:15" s="72" customFormat="1" ht="8.2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421"/>
    </row>
    <row r="35" spans="2:15" s="82" customFormat="1" ht="15" customHeight="1">
      <c r="B35" s="84"/>
      <c r="C35" s="184"/>
      <c r="D35" s="520" t="s">
        <v>2604</v>
      </c>
      <c r="E35" s="520"/>
      <c r="F35" s="520"/>
      <c r="G35" s="520"/>
      <c r="H35" s="520"/>
      <c r="I35" s="520"/>
      <c r="J35" s="520"/>
      <c r="K35" s="520"/>
      <c r="L35" s="520"/>
      <c r="M35" s="67"/>
      <c r="N35" s="438"/>
    </row>
    <row r="36" spans="2:15" s="72" customFormat="1" ht="8.2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421"/>
    </row>
    <row r="37" spans="2:15" s="82" customFormat="1">
      <c r="B37" s="84"/>
      <c r="C37" s="184"/>
      <c r="D37" s="520" t="s">
        <v>2603</v>
      </c>
      <c r="E37" s="520"/>
      <c r="F37" s="520"/>
      <c r="G37" s="520"/>
      <c r="H37" s="520"/>
      <c r="I37" s="520"/>
      <c r="J37" s="520"/>
      <c r="K37" s="520"/>
      <c r="L37" s="520"/>
      <c r="M37" s="67"/>
      <c r="N37" s="438"/>
    </row>
    <row r="38" spans="2:15" s="72" customFormat="1" ht="8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421"/>
    </row>
    <row r="39" spans="2:15" s="82" customFormat="1" ht="51" customHeight="1">
      <c r="B39" s="84"/>
      <c r="C39" s="184"/>
      <c r="D39" s="520" t="s">
        <v>2411</v>
      </c>
      <c r="E39" s="520"/>
      <c r="F39" s="520"/>
      <c r="G39" s="520"/>
      <c r="H39" s="520"/>
      <c r="I39" s="520"/>
      <c r="J39" s="520"/>
      <c r="K39" s="520"/>
      <c r="L39" s="520"/>
      <c r="M39" s="67"/>
      <c r="N39" s="438"/>
    </row>
    <row r="40" spans="2:15" s="82" customFormat="1">
      <c r="B40" s="84"/>
      <c r="C40" s="184"/>
      <c r="D40" s="520" t="s">
        <v>2412</v>
      </c>
      <c r="E40" s="520"/>
      <c r="F40" s="520"/>
      <c r="G40" s="520"/>
      <c r="H40" s="520"/>
      <c r="I40" s="520"/>
      <c r="J40" s="520"/>
      <c r="K40" s="520"/>
      <c r="L40" s="520"/>
      <c r="M40" s="67"/>
      <c r="N40" s="439"/>
    </row>
    <row r="41" spans="2:15" s="72" customFormat="1" ht="8.2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421"/>
    </row>
    <row r="42" spans="2:15" s="82" customFormat="1">
      <c r="B42" s="84"/>
      <c r="C42" s="184"/>
      <c r="D42" s="520" t="s">
        <v>2425</v>
      </c>
      <c r="E42" s="520"/>
      <c r="F42" s="520"/>
      <c r="G42" s="520"/>
      <c r="H42" s="520"/>
      <c r="I42" s="520"/>
      <c r="J42" s="520"/>
      <c r="K42" s="520"/>
      <c r="L42" s="520"/>
      <c r="M42" s="67"/>
      <c r="N42" s="439"/>
    </row>
    <row r="43" spans="2:15" s="72" customFormat="1" ht="8.2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421"/>
    </row>
    <row r="44" spans="2:15" s="82" customFormat="1">
      <c r="B44" s="84"/>
      <c r="C44" s="184"/>
      <c r="D44" s="520" t="s">
        <v>2602</v>
      </c>
      <c r="E44" s="520"/>
      <c r="F44" s="520"/>
      <c r="G44" s="520"/>
      <c r="H44" s="520"/>
      <c r="I44" s="520"/>
      <c r="J44" s="520"/>
      <c r="K44" s="520"/>
      <c r="L44" s="520"/>
      <c r="M44" s="67"/>
      <c r="N44" s="438"/>
    </row>
    <row r="45" spans="2:15" s="72" customFormat="1" ht="8.2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421"/>
    </row>
    <row r="46" spans="2:15" s="82" customFormat="1" ht="15" customHeight="1">
      <c r="B46" s="84"/>
      <c r="C46" s="184"/>
      <c r="D46" s="524" t="s">
        <v>2607</v>
      </c>
      <c r="E46" s="524"/>
      <c r="F46" s="524"/>
      <c r="G46" s="524"/>
      <c r="H46" s="524"/>
      <c r="I46" s="524"/>
      <c r="J46" s="524"/>
      <c r="K46" s="525" t="str">
        <f>IF(O46=8,"Prossiga com a candidatura","Não cumpre os requisitos")</f>
        <v>Não cumpre os requisitos</v>
      </c>
      <c r="L46" s="525"/>
      <c r="M46" s="525"/>
      <c r="N46" s="525"/>
      <c r="O46" s="82">
        <f>COUNTIF(N27:N44,"Sim")</f>
        <v>0</v>
      </c>
    </row>
    <row r="47" spans="2:15" s="72" customFormat="1" ht="8.2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2:15" s="82" customFormat="1" ht="15" customHeight="1">
      <c r="B48" s="84"/>
      <c r="C48" s="184"/>
      <c r="D48" s="373" t="s">
        <v>2605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2:16" s="72" customFormat="1" ht="8.2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2:16" s="82" customFormat="1">
      <c r="B50" s="84"/>
      <c r="C50" s="184"/>
      <c r="D50" s="520" t="s">
        <v>2574</v>
      </c>
      <c r="E50" s="520"/>
      <c r="F50" s="520"/>
      <c r="G50" s="520"/>
      <c r="H50" s="520"/>
      <c r="I50" s="520"/>
      <c r="J50" s="520"/>
      <c r="K50" s="520"/>
      <c r="L50" s="520"/>
      <c r="M50" s="520"/>
      <c r="N50" s="520"/>
    </row>
    <row r="51" spans="2:16" s="82" customFormat="1">
      <c r="B51" s="84"/>
      <c r="C51" s="184"/>
      <c r="D51" s="520" t="s">
        <v>2568</v>
      </c>
      <c r="E51" s="520"/>
      <c r="F51" s="520"/>
      <c r="G51" s="520"/>
      <c r="H51" s="520"/>
      <c r="I51" s="520"/>
      <c r="J51" s="520"/>
      <c r="K51" s="520"/>
      <c r="L51" s="520"/>
      <c r="M51" s="520"/>
      <c r="N51" s="520"/>
    </row>
    <row r="52" spans="2:16" s="82" customFormat="1">
      <c r="B52" s="84"/>
      <c r="C52" s="184"/>
      <c r="D52" s="520" t="s">
        <v>2606</v>
      </c>
      <c r="E52" s="520"/>
      <c r="F52" s="520"/>
      <c r="G52" s="520"/>
      <c r="H52" s="520"/>
      <c r="I52" s="520"/>
      <c r="J52" s="520"/>
      <c r="K52" s="520"/>
      <c r="L52" s="520"/>
      <c r="M52" s="520"/>
      <c r="N52" s="520"/>
    </row>
    <row r="53" spans="2:16" s="82" customFormat="1">
      <c r="B53" s="84"/>
      <c r="C53" s="184"/>
      <c r="D53" s="520" t="s">
        <v>2608</v>
      </c>
      <c r="E53" s="520"/>
      <c r="F53" s="520"/>
      <c r="G53" s="520"/>
      <c r="H53" s="520"/>
      <c r="I53" s="520"/>
      <c r="J53" s="520"/>
      <c r="K53" s="520"/>
      <c r="L53" s="520"/>
      <c r="M53" s="520"/>
      <c r="N53" s="516"/>
    </row>
    <row r="54" spans="2:16" s="82" customFormat="1">
      <c r="B54" s="84"/>
      <c r="C54" s="184"/>
      <c r="D54" s="520"/>
      <c r="E54" s="520"/>
      <c r="F54" s="520"/>
      <c r="G54" s="520"/>
      <c r="H54" s="520"/>
      <c r="I54" s="520"/>
      <c r="J54" s="520"/>
      <c r="K54" s="520"/>
      <c r="L54" s="520"/>
      <c r="M54" s="520"/>
      <c r="N54" s="520"/>
    </row>
    <row r="55" spans="2:16" s="72" customFormat="1" ht="8.25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2:16" s="82" customFormat="1" ht="15" customHeight="1">
      <c r="B56" s="403" t="s">
        <v>2424</v>
      </c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</row>
    <row r="57" spans="2:16" s="67" customFormat="1" ht="8.25">
      <c r="B57" s="188"/>
      <c r="C57" s="188"/>
      <c r="H57" s="112"/>
      <c r="I57" s="112"/>
      <c r="J57" s="112"/>
      <c r="K57" s="112"/>
      <c r="L57" s="112"/>
      <c r="M57" s="112"/>
      <c r="N57" s="112"/>
    </row>
    <row r="58" spans="2:16" s="67" customFormat="1" ht="33.75" customHeight="1">
      <c r="B58" s="521" t="s">
        <v>2567</v>
      </c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1"/>
    </row>
    <row r="59" spans="2:16" s="67" customFormat="1" ht="167.25" customHeight="1">
      <c r="B59" s="522" t="s">
        <v>2423</v>
      </c>
      <c r="C59" s="523"/>
      <c r="D59" s="523"/>
      <c r="E59" s="523"/>
      <c r="F59" s="523"/>
      <c r="G59" s="523"/>
      <c r="H59" s="523"/>
      <c r="I59" s="523"/>
      <c r="J59" s="523"/>
      <c r="K59" s="523"/>
      <c r="L59" s="523"/>
      <c r="M59" s="523"/>
      <c r="N59" s="523"/>
      <c r="O59" s="425"/>
      <c r="P59" s="425"/>
    </row>
  </sheetData>
  <mergeCells count="31"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  <mergeCell ref="D27:L27"/>
    <mergeCell ref="D29:L29"/>
    <mergeCell ref="D31:L31"/>
    <mergeCell ref="D33:L33"/>
    <mergeCell ref="D51:N51"/>
    <mergeCell ref="D37:L37"/>
    <mergeCell ref="D39:L39"/>
    <mergeCell ref="D40:L40"/>
    <mergeCell ref="D42:L42"/>
    <mergeCell ref="D44:L44"/>
    <mergeCell ref="K46:N46"/>
    <mergeCell ref="D50:N50"/>
    <mergeCell ref="D54:N54"/>
    <mergeCell ref="B58:N58"/>
    <mergeCell ref="B59:N59"/>
    <mergeCell ref="D35:L35"/>
    <mergeCell ref="D52:N52"/>
    <mergeCell ref="D46:J46"/>
    <mergeCell ref="D53:M53"/>
  </mergeCells>
  <conditionalFormatting sqref="K46:N46">
    <cfRule type="containsText" dxfId="318" priority="1" operator="containsText" text="Não cumpre os requisitos">
      <formula>NOT(ISERROR(SEARCH("Não cumpre os requisitos",K46)))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 xml:space="preserve">&amp;L          INT.IHRU/2021/820&amp;CProcesso SIGA 59592&amp;R&amp;P/&amp;N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SH!$G$4:$G$5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N37 N39 N44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1" customWidth="1"/>
    <col min="2" max="4" width="21.140625" style="191" customWidth="1"/>
    <col min="5" max="5" width="21.140625" style="378" customWidth="1"/>
    <col min="6" max="6" width="23.42578125" style="191" customWidth="1"/>
    <col min="7" max="7" width="9.140625" style="191"/>
    <col min="8" max="8" width="10.140625" style="191" bestFit="1" customWidth="1"/>
    <col min="9" max="16384" width="9.140625" style="191"/>
  </cols>
  <sheetData>
    <row r="1" spans="1:6" ht="39.75" customHeight="1"/>
    <row r="2" spans="1:6" ht="12.75" customHeight="1">
      <c r="A2" s="540" t="str">
        <f>CONCATENATE("FINANCIAMENTO ao ",Formulário!D15," para ",Formulário!D23)</f>
        <v xml:space="preserve">FINANCIAMENTO ao  para Construção de  fogos - </v>
      </c>
      <c r="B2" s="540"/>
      <c r="C2" s="540"/>
      <c r="D2" s="540"/>
      <c r="E2" s="540"/>
      <c r="F2" s="370"/>
    </row>
    <row r="3" spans="1:6" ht="15.75" customHeight="1">
      <c r="A3" s="539" t="s">
        <v>2569</v>
      </c>
      <c r="B3" s="539"/>
      <c r="C3" s="539"/>
      <c r="D3" s="539"/>
      <c r="E3" s="539"/>
      <c r="F3" s="371"/>
    </row>
    <row r="5" spans="1:6">
      <c r="A5" s="191" t="s">
        <v>2359</v>
      </c>
    </row>
    <row r="6" spans="1:6" ht="4.5" customHeight="1"/>
    <row r="7" spans="1:6" s="378" customFormat="1" ht="12.75" customHeight="1">
      <c r="A7" s="608" t="s">
        <v>2405</v>
      </c>
      <c r="B7" s="609"/>
      <c r="C7" s="609"/>
      <c r="D7" s="609"/>
      <c r="E7" s="609"/>
      <c r="F7" s="610"/>
    </row>
    <row r="8" spans="1:6" ht="25.5" customHeight="1">
      <c r="A8" s="611" t="s">
        <v>2406</v>
      </c>
      <c r="B8" s="612"/>
      <c r="C8" s="612"/>
      <c r="D8" s="612"/>
      <c r="E8" s="612"/>
      <c r="F8" s="613"/>
    </row>
    <row r="9" spans="1:6">
      <c r="B9" s="377"/>
      <c r="C9" s="377"/>
    </row>
    <row r="10" spans="1:6" ht="57.75" customHeight="1">
      <c r="A10" s="420" t="s">
        <v>2357</v>
      </c>
      <c r="B10" s="603" t="s">
        <v>2405</v>
      </c>
      <c r="C10" s="604"/>
      <c r="D10" s="605" t="s">
        <v>2407</v>
      </c>
      <c r="E10" s="606"/>
      <c r="F10" s="607"/>
    </row>
    <row r="11" spans="1:6" ht="48">
      <c r="A11" s="391" t="s">
        <v>2358</v>
      </c>
      <c r="B11" s="391" t="s">
        <v>2402</v>
      </c>
      <c r="C11" s="395" t="s">
        <v>2403</v>
      </c>
      <c r="D11" s="410" t="s">
        <v>2408</v>
      </c>
      <c r="E11" s="392" t="s">
        <v>2435</v>
      </c>
      <c r="F11" s="411" t="s">
        <v>2404</v>
      </c>
    </row>
    <row r="12" spans="1:6" ht="25.5">
      <c r="A12" s="386" t="str">
        <f>+'Anexo II'!A6</f>
        <v>F1</v>
      </c>
      <c r="B12" s="413">
        <v>44232</v>
      </c>
      <c r="C12" s="415" t="s">
        <v>1954</v>
      </c>
      <c r="D12" s="412">
        <v>0.4</v>
      </c>
      <c r="E12" s="417" t="str">
        <f t="shared" ref="E12:E43" si="0">IF(D12="","",(IF(D12&lt;=0.4,"cumpre requisito energético","Não cumpre, Rnt deverá ser menor ou igual a 40%")))</f>
        <v>cumpre requisito energético</v>
      </c>
      <c r="F12" s="412" t="s">
        <v>2436</v>
      </c>
    </row>
    <row r="13" spans="1:6">
      <c r="A13" s="327" t="str">
        <f>+'Anexo II'!A7</f>
        <v>F2</v>
      </c>
      <c r="B13" s="414"/>
      <c r="C13" s="416"/>
      <c r="D13" s="408"/>
      <c r="E13" s="417" t="str">
        <f t="shared" si="0"/>
        <v/>
      </c>
      <c r="F13" s="408"/>
    </row>
    <row r="14" spans="1:6">
      <c r="A14" s="327" t="str">
        <f>+'Anexo II'!A8</f>
        <v>F3</v>
      </c>
      <c r="B14" s="414"/>
      <c r="C14" s="416"/>
      <c r="D14" s="408"/>
      <c r="E14" s="417" t="str">
        <f t="shared" si="0"/>
        <v/>
      </c>
      <c r="F14" s="408"/>
    </row>
    <row r="15" spans="1:6">
      <c r="A15" s="327" t="str">
        <f>+'Anexo II'!A9</f>
        <v>F4</v>
      </c>
      <c r="B15" s="414"/>
      <c r="C15" s="416"/>
      <c r="D15" s="408"/>
      <c r="E15" s="417" t="str">
        <f t="shared" si="0"/>
        <v/>
      </c>
      <c r="F15" s="408"/>
    </row>
    <row r="16" spans="1:6">
      <c r="A16" s="327" t="str">
        <f>+'Anexo II'!A10</f>
        <v>F5</v>
      </c>
      <c r="B16" s="414"/>
      <c r="C16" s="416"/>
      <c r="D16" s="408"/>
      <c r="E16" s="417" t="str">
        <f t="shared" si="0"/>
        <v/>
      </c>
      <c r="F16" s="408"/>
    </row>
    <row r="17" spans="1:6">
      <c r="A17" s="327" t="str">
        <f>+'Anexo II'!A11</f>
        <v>F6</v>
      </c>
      <c r="B17" s="414"/>
      <c r="C17" s="416"/>
      <c r="D17" s="408"/>
      <c r="E17" s="417" t="str">
        <f t="shared" si="0"/>
        <v/>
      </c>
      <c r="F17" s="408"/>
    </row>
    <row r="18" spans="1:6" ht="25.5">
      <c r="A18" s="327" t="str">
        <f>+'Anexo II'!A12</f>
        <v>F7</v>
      </c>
      <c r="B18" s="414"/>
      <c r="C18" s="416"/>
      <c r="D18" s="408">
        <v>0.5</v>
      </c>
      <c r="E18" s="417" t="str">
        <f t="shared" si="0"/>
        <v>Não cumpre, Rnt deverá ser menor ou igual a 40%</v>
      </c>
      <c r="F18" s="408"/>
    </row>
    <row r="19" spans="1:6">
      <c r="A19" s="327" t="str">
        <f>+'Anexo II'!A13</f>
        <v>F8</v>
      </c>
      <c r="B19" s="414"/>
      <c r="C19" s="416"/>
      <c r="D19" s="408"/>
      <c r="E19" s="417" t="str">
        <f t="shared" si="0"/>
        <v/>
      </c>
      <c r="F19" s="408"/>
    </row>
    <row r="20" spans="1:6">
      <c r="A20" s="327" t="str">
        <f>+'Anexo II'!A14</f>
        <v>F9</v>
      </c>
      <c r="B20" s="414"/>
      <c r="C20" s="416"/>
      <c r="D20" s="408"/>
      <c r="E20" s="417" t="str">
        <f t="shared" si="0"/>
        <v/>
      </c>
      <c r="F20" s="408"/>
    </row>
    <row r="21" spans="1:6">
      <c r="A21" s="327" t="str">
        <f>+'Anexo II'!A15</f>
        <v>F10</v>
      </c>
      <c r="B21" s="414"/>
      <c r="C21" s="416"/>
      <c r="D21" s="408"/>
      <c r="E21" s="417" t="str">
        <f t="shared" si="0"/>
        <v/>
      </c>
      <c r="F21" s="408"/>
    </row>
    <row r="22" spans="1:6">
      <c r="A22" s="327" t="str">
        <f>+'Anexo II'!A16</f>
        <v>F11</v>
      </c>
      <c r="B22" s="414"/>
      <c r="C22" s="416"/>
      <c r="D22" s="408"/>
      <c r="E22" s="418" t="str">
        <f t="shared" si="0"/>
        <v/>
      </c>
      <c r="F22" s="408"/>
    </row>
    <row r="23" spans="1:6">
      <c r="A23" s="327" t="str">
        <f>+'Anexo II'!A17</f>
        <v>F12</v>
      </c>
      <c r="B23" s="414"/>
      <c r="C23" s="416"/>
      <c r="D23" s="408"/>
      <c r="E23" s="418" t="str">
        <f t="shared" si="0"/>
        <v/>
      </c>
      <c r="F23" s="408"/>
    </row>
    <row r="24" spans="1:6">
      <c r="A24" s="327" t="str">
        <f>+'Anexo II'!A18</f>
        <v>F13</v>
      </c>
      <c r="B24" s="414"/>
      <c r="C24" s="416"/>
      <c r="D24" s="408"/>
      <c r="E24" s="418" t="str">
        <f t="shared" si="0"/>
        <v/>
      </c>
      <c r="F24" s="408"/>
    </row>
    <row r="25" spans="1:6">
      <c r="A25" s="327" t="str">
        <f>+'Anexo II'!A19</f>
        <v>F14</v>
      </c>
      <c r="B25" s="414"/>
      <c r="C25" s="416"/>
      <c r="D25" s="408"/>
      <c r="E25" s="418" t="str">
        <f t="shared" si="0"/>
        <v/>
      </c>
      <c r="F25" s="408"/>
    </row>
    <row r="26" spans="1:6">
      <c r="A26" s="327" t="str">
        <f>+'Anexo II'!A20</f>
        <v>F15</v>
      </c>
      <c r="B26" s="414"/>
      <c r="C26" s="416"/>
      <c r="D26" s="408"/>
      <c r="E26" s="418" t="str">
        <f t="shared" si="0"/>
        <v/>
      </c>
      <c r="F26" s="408"/>
    </row>
    <row r="27" spans="1:6">
      <c r="A27" s="327" t="str">
        <f>+'Anexo II'!A21</f>
        <v>F16</v>
      </c>
      <c r="B27" s="414"/>
      <c r="C27" s="416"/>
      <c r="D27" s="408"/>
      <c r="E27" s="418" t="str">
        <f t="shared" si="0"/>
        <v/>
      </c>
      <c r="F27" s="408"/>
    </row>
    <row r="28" spans="1:6">
      <c r="A28" s="327" t="str">
        <f>+'Anexo II'!A22</f>
        <v>F17</v>
      </c>
      <c r="B28" s="414"/>
      <c r="C28" s="416"/>
      <c r="D28" s="408"/>
      <c r="E28" s="418" t="str">
        <f t="shared" si="0"/>
        <v/>
      </c>
      <c r="F28" s="408"/>
    </row>
    <row r="29" spans="1:6">
      <c r="A29" s="327" t="str">
        <f>+'Anexo II'!A23</f>
        <v>F18</v>
      </c>
      <c r="B29" s="414"/>
      <c r="C29" s="416"/>
      <c r="D29" s="408"/>
      <c r="E29" s="418" t="str">
        <f t="shared" si="0"/>
        <v/>
      </c>
      <c r="F29" s="408"/>
    </row>
    <row r="30" spans="1:6">
      <c r="A30" s="327" t="str">
        <f>+'Anexo II'!A24</f>
        <v>F19</v>
      </c>
      <c r="B30" s="414"/>
      <c r="C30" s="416"/>
      <c r="D30" s="408"/>
      <c r="E30" s="418" t="str">
        <f t="shared" si="0"/>
        <v/>
      </c>
      <c r="F30" s="408"/>
    </row>
    <row r="31" spans="1:6">
      <c r="A31" s="327" t="str">
        <f>+'Anexo II'!A25</f>
        <v>F20</v>
      </c>
      <c r="B31" s="414"/>
      <c r="C31" s="416"/>
      <c r="D31" s="408"/>
      <c r="E31" s="418" t="str">
        <f t="shared" si="0"/>
        <v/>
      </c>
      <c r="F31" s="408"/>
    </row>
    <row r="32" spans="1:6">
      <c r="A32" s="327" t="str">
        <f>+'Anexo II'!A26</f>
        <v>F21</v>
      </c>
      <c r="B32" s="414"/>
      <c r="C32" s="416"/>
      <c r="D32" s="408"/>
      <c r="E32" s="418" t="str">
        <f t="shared" si="0"/>
        <v/>
      </c>
      <c r="F32" s="408"/>
    </row>
    <row r="33" spans="1:6">
      <c r="A33" s="327" t="str">
        <f>+'Anexo II'!A27</f>
        <v>F22</v>
      </c>
      <c r="B33" s="414"/>
      <c r="C33" s="416"/>
      <c r="D33" s="408"/>
      <c r="E33" s="418" t="str">
        <f t="shared" si="0"/>
        <v/>
      </c>
      <c r="F33" s="408"/>
    </row>
    <row r="34" spans="1:6">
      <c r="A34" s="327" t="str">
        <f>+'Anexo II'!A28</f>
        <v>F23</v>
      </c>
      <c r="B34" s="414"/>
      <c r="C34" s="416"/>
      <c r="D34" s="408"/>
      <c r="E34" s="418" t="str">
        <f t="shared" si="0"/>
        <v/>
      </c>
      <c r="F34" s="408"/>
    </row>
    <row r="35" spans="1:6">
      <c r="A35" s="327" t="str">
        <f>+'Anexo II'!A29</f>
        <v>F24</v>
      </c>
      <c r="B35" s="414"/>
      <c r="C35" s="416"/>
      <c r="D35" s="408"/>
      <c r="E35" s="418" t="str">
        <f t="shared" si="0"/>
        <v/>
      </c>
      <c r="F35" s="408"/>
    </row>
    <row r="36" spans="1:6">
      <c r="A36" s="327" t="str">
        <f>+'Anexo II'!A30</f>
        <v>F25</v>
      </c>
      <c r="B36" s="414"/>
      <c r="C36" s="416"/>
      <c r="D36" s="408"/>
      <c r="E36" s="418" t="str">
        <f t="shared" si="0"/>
        <v/>
      </c>
      <c r="F36" s="408"/>
    </row>
    <row r="37" spans="1:6">
      <c r="A37" s="327" t="str">
        <f>+'Anexo II'!A31</f>
        <v>F26</v>
      </c>
      <c r="B37" s="414"/>
      <c r="C37" s="416"/>
      <c r="D37" s="408"/>
      <c r="E37" s="418" t="str">
        <f t="shared" si="0"/>
        <v/>
      </c>
      <c r="F37" s="408"/>
    </row>
    <row r="38" spans="1:6">
      <c r="A38" s="327" t="str">
        <f>+'Anexo II'!A32</f>
        <v>F27</v>
      </c>
      <c r="B38" s="414"/>
      <c r="C38" s="416"/>
      <c r="D38" s="408"/>
      <c r="E38" s="418" t="str">
        <f t="shared" si="0"/>
        <v/>
      </c>
      <c r="F38" s="408"/>
    </row>
    <row r="39" spans="1:6">
      <c r="A39" s="327" t="str">
        <f>+'Anexo II'!A33</f>
        <v>F28</v>
      </c>
      <c r="B39" s="414"/>
      <c r="C39" s="416"/>
      <c r="D39" s="408"/>
      <c r="E39" s="418" t="str">
        <f t="shared" si="0"/>
        <v/>
      </c>
      <c r="F39" s="408"/>
    </row>
    <row r="40" spans="1:6">
      <c r="A40" s="327" t="str">
        <f>+'Anexo II'!A34</f>
        <v>F29</v>
      </c>
      <c r="B40" s="414"/>
      <c r="C40" s="416"/>
      <c r="D40" s="408"/>
      <c r="E40" s="418" t="str">
        <f t="shared" si="0"/>
        <v/>
      </c>
      <c r="F40" s="408"/>
    </row>
    <row r="41" spans="1:6">
      <c r="A41" s="327" t="str">
        <f>+'Anexo II'!A35</f>
        <v>F30</v>
      </c>
      <c r="B41" s="414"/>
      <c r="C41" s="416"/>
      <c r="D41" s="408"/>
      <c r="E41" s="418" t="str">
        <f t="shared" si="0"/>
        <v/>
      </c>
      <c r="F41" s="408"/>
    </row>
    <row r="42" spans="1:6">
      <c r="A42" s="327" t="str">
        <f>+'Anexo II'!A36</f>
        <v>F31</v>
      </c>
      <c r="B42" s="414"/>
      <c r="C42" s="416"/>
      <c r="D42" s="408"/>
      <c r="E42" s="418" t="str">
        <f t="shared" si="0"/>
        <v/>
      </c>
      <c r="F42" s="408"/>
    </row>
    <row r="43" spans="1:6">
      <c r="A43" s="327" t="str">
        <f>+'Anexo II'!A37</f>
        <v>F32</v>
      </c>
      <c r="B43" s="414"/>
      <c r="C43" s="416"/>
      <c r="D43" s="408"/>
      <c r="E43" s="418" t="str">
        <f t="shared" si="0"/>
        <v/>
      </c>
      <c r="F43" s="408"/>
    </row>
    <row r="44" spans="1:6">
      <c r="A44" s="327" t="str">
        <f>+'Anexo II'!A38</f>
        <v>F33</v>
      </c>
      <c r="B44" s="414"/>
      <c r="C44" s="416"/>
      <c r="D44" s="408"/>
      <c r="E44" s="418" t="str">
        <f t="shared" ref="E44:E75" si="1">IF(D44="","",(IF(D44&lt;=0.4,"cumpre requisito energético","Não cumpre, Rnt deverá ser menor ou igual a 40%")))</f>
        <v/>
      </c>
      <c r="F44" s="408"/>
    </row>
    <row r="45" spans="1:6">
      <c r="A45" s="327" t="str">
        <f>+'Anexo II'!A39</f>
        <v>F34</v>
      </c>
      <c r="B45" s="414"/>
      <c r="C45" s="416"/>
      <c r="D45" s="408"/>
      <c r="E45" s="418" t="str">
        <f t="shared" si="1"/>
        <v/>
      </c>
      <c r="F45" s="408"/>
    </row>
    <row r="46" spans="1:6">
      <c r="A46" s="327" t="str">
        <f>+'Anexo II'!A40</f>
        <v>F35</v>
      </c>
      <c r="B46" s="414"/>
      <c r="C46" s="416"/>
      <c r="D46" s="408"/>
      <c r="E46" s="418" t="str">
        <f t="shared" si="1"/>
        <v/>
      </c>
      <c r="F46" s="408"/>
    </row>
    <row r="47" spans="1:6">
      <c r="A47" s="327" t="str">
        <f>+'Anexo II'!A41</f>
        <v>F36</v>
      </c>
      <c r="B47" s="414"/>
      <c r="C47" s="416"/>
      <c r="D47" s="408"/>
      <c r="E47" s="418" t="str">
        <f t="shared" si="1"/>
        <v/>
      </c>
      <c r="F47" s="408"/>
    </row>
    <row r="48" spans="1:6">
      <c r="A48" s="327" t="str">
        <f>+'Anexo II'!A42</f>
        <v>F37</v>
      </c>
      <c r="B48" s="414"/>
      <c r="C48" s="416"/>
      <c r="D48" s="408"/>
      <c r="E48" s="418" t="str">
        <f t="shared" si="1"/>
        <v/>
      </c>
      <c r="F48" s="408"/>
    </row>
    <row r="49" spans="1:6">
      <c r="A49" s="327" t="str">
        <f>+'Anexo II'!A43</f>
        <v>F38</v>
      </c>
      <c r="B49" s="414"/>
      <c r="C49" s="416"/>
      <c r="D49" s="408"/>
      <c r="E49" s="418" t="str">
        <f t="shared" si="1"/>
        <v/>
      </c>
      <c r="F49" s="408"/>
    </row>
    <row r="50" spans="1:6">
      <c r="A50" s="327" t="str">
        <f>+'Anexo II'!A44</f>
        <v>F39</v>
      </c>
      <c r="B50" s="414"/>
      <c r="C50" s="416"/>
      <c r="D50" s="408"/>
      <c r="E50" s="418" t="str">
        <f t="shared" si="1"/>
        <v/>
      </c>
      <c r="F50" s="408"/>
    </row>
    <row r="51" spans="1:6">
      <c r="A51" s="327" t="str">
        <f>+'Anexo II'!A45</f>
        <v>F40</v>
      </c>
      <c r="B51" s="414"/>
      <c r="C51" s="416"/>
      <c r="D51" s="408"/>
      <c r="E51" s="418" t="str">
        <f t="shared" si="1"/>
        <v/>
      </c>
      <c r="F51" s="408"/>
    </row>
    <row r="52" spans="1:6">
      <c r="A52" s="327" t="str">
        <f>+'Anexo II'!A46</f>
        <v>F41</v>
      </c>
      <c r="B52" s="414"/>
      <c r="C52" s="416"/>
      <c r="D52" s="408"/>
      <c r="E52" s="418" t="str">
        <f t="shared" si="1"/>
        <v/>
      </c>
      <c r="F52" s="408"/>
    </row>
    <row r="53" spans="1:6">
      <c r="A53" s="327" t="str">
        <f>+'Anexo II'!A47</f>
        <v>F42</v>
      </c>
      <c r="B53" s="414"/>
      <c r="C53" s="416"/>
      <c r="D53" s="408"/>
      <c r="E53" s="418" t="str">
        <f t="shared" si="1"/>
        <v/>
      </c>
      <c r="F53" s="408"/>
    </row>
    <row r="54" spans="1:6">
      <c r="A54" s="327" t="str">
        <f>+'Anexo II'!A48</f>
        <v>F43</v>
      </c>
      <c r="B54" s="414"/>
      <c r="C54" s="416"/>
      <c r="D54" s="408"/>
      <c r="E54" s="418" t="str">
        <f t="shared" si="1"/>
        <v/>
      </c>
      <c r="F54" s="408"/>
    </row>
    <row r="55" spans="1:6">
      <c r="A55" s="327" t="str">
        <f>+'Anexo II'!A49</f>
        <v>F44</v>
      </c>
      <c r="B55" s="414"/>
      <c r="C55" s="416"/>
      <c r="D55" s="408"/>
      <c r="E55" s="418" t="str">
        <f t="shared" si="1"/>
        <v/>
      </c>
      <c r="F55" s="408"/>
    </row>
    <row r="56" spans="1:6">
      <c r="A56" s="327" t="str">
        <f>+'Anexo II'!A50</f>
        <v>F45</v>
      </c>
      <c r="B56" s="414"/>
      <c r="C56" s="416"/>
      <c r="D56" s="408"/>
      <c r="E56" s="418" t="str">
        <f t="shared" si="1"/>
        <v/>
      </c>
      <c r="F56" s="408"/>
    </row>
    <row r="57" spans="1:6">
      <c r="A57" s="327" t="str">
        <f>+'Anexo II'!A51</f>
        <v>F46</v>
      </c>
      <c r="B57" s="414"/>
      <c r="C57" s="416"/>
      <c r="D57" s="408"/>
      <c r="E57" s="418" t="str">
        <f t="shared" si="1"/>
        <v/>
      </c>
      <c r="F57" s="408"/>
    </row>
    <row r="58" spans="1:6">
      <c r="A58" s="327" t="str">
        <f>+'Anexo II'!A52</f>
        <v>F47</v>
      </c>
      <c r="B58" s="414"/>
      <c r="C58" s="416"/>
      <c r="D58" s="408"/>
      <c r="E58" s="418" t="str">
        <f t="shared" si="1"/>
        <v/>
      </c>
      <c r="F58" s="408"/>
    </row>
    <row r="59" spans="1:6">
      <c r="A59" s="327" t="str">
        <f>+'Anexo II'!A53</f>
        <v>F48</v>
      </c>
      <c r="B59" s="414"/>
      <c r="C59" s="416"/>
      <c r="D59" s="408"/>
      <c r="E59" s="418" t="str">
        <f t="shared" si="1"/>
        <v/>
      </c>
      <c r="F59" s="408"/>
    </row>
    <row r="60" spans="1:6">
      <c r="A60" s="327" t="str">
        <f>+'Anexo II'!A54</f>
        <v>F49</v>
      </c>
      <c r="B60" s="414"/>
      <c r="C60" s="416"/>
      <c r="D60" s="408"/>
      <c r="E60" s="418" t="str">
        <f t="shared" si="1"/>
        <v/>
      </c>
      <c r="F60" s="408"/>
    </row>
    <row r="61" spans="1:6">
      <c r="A61" s="327" t="str">
        <f>+'Anexo II'!A55</f>
        <v>F50</v>
      </c>
      <c r="B61" s="414"/>
      <c r="C61" s="416"/>
      <c r="D61" s="408"/>
      <c r="E61" s="418" t="str">
        <f t="shared" si="1"/>
        <v/>
      </c>
      <c r="F61" s="408"/>
    </row>
    <row r="62" spans="1:6">
      <c r="A62" s="327" t="str">
        <f>+'Anexo II'!A56</f>
        <v>F51</v>
      </c>
      <c r="B62" s="414"/>
      <c r="C62" s="416"/>
      <c r="D62" s="408"/>
      <c r="E62" s="418" t="str">
        <f t="shared" si="1"/>
        <v/>
      </c>
      <c r="F62" s="408"/>
    </row>
    <row r="63" spans="1:6">
      <c r="A63" s="327" t="str">
        <f>+'Anexo II'!A57</f>
        <v>F52</v>
      </c>
      <c r="B63" s="414"/>
      <c r="C63" s="416"/>
      <c r="D63" s="408"/>
      <c r="E63" s="418" t="str">
        <f t="shared" si="1"/>
        <v/>
      </c>
      <c r="F63" s="408"/>
    </row>
    <row r="64" spans="1:6">
      <c r="A64" s="327" t="str">
        <f>+'Anexo II'!A58</f>
        <v>F53</v>
      </c>
      <c r="B64" s="414"/>
      <c r="C64" s="416"/>
      <c r="D64" s="408"/>
      <c r="E64" s="418" t="str">
        <f t="shared" si="1"/>
        <v/>
      </c>
      <c r="F64" s="408"/>
    </row>
    <row r="65" spans="1:6">
      <c r="A65" s="327" t="str">
        <f>+'Anexo II'!A59</f>
        <v>F54</v>
      </c>
      <c r="B65" s="414"/>
      <c r="C65" s="416"/>
      <c r="D65" s="408"/>
      <c r="E65" s="418" t="str">
        <f t="shared" si="1"/>
        <v/>
      </c>
      <c r="F65" s="408"/>
    </row>
    <row r="66" spans="1:6">
      <c r="A66" s="327" t="str">
        <f>+'Anexo II'!A60</f>
        <v>F55</v>
      </c>
      <c r="B66" s="414"/>
      <c r="C66" s="416"/>
      <c r="D66" s="408"/>
      <c r="E66" s="418" t="str">
        <f t="shared" si="1"/>
        <v/>
      </c>
      <c r="F66" s="408"/>
    </row>
    <row r="67" spans="1:6">
      <c r="A67" s="327" t="str">
        <f>+'Anexo II'!A61</f>
        <v>F56</v>
      </c>
      <c r="B67" s="414"/>
      <c r="C67" s="416"/>
      <c r="D67" s="408"/>
      <c r="E67" s="418" t="str">
        <f t="shared" si="1"/>
        <v/>
      </c>
      <c r="F67" s="408"/>
    </row>
    <row r="68" spans="1:6">
      <c r="A68" s="327" t="str">
        <f>+'Anexo II'!A62</f>
        <v>F57</v>
      </c>
      <c r="B68" s="414"/>
      <c r="C68" s="416"/>
      <c r="D68" s="408"/>
      <c r="E68" s="418" t="str">
        <f t="shared" si="1"/>
        <v/>
      </c>
      <c r="F68" s="408"/>
    </row>
    <row r="69" spans="1:6">
      <c r="A69" s="327" t="str">
        <f>+'Anexo II'!A63</f>
        <v>F58</v>
      </c>
      <c r="B69" s="414"/>
      <c r="C69" s="416"/>
      <c r="D69" s="408"/>
      <c r="E69" s="418" t="str">
        <f t="shared" si="1"/>
        <v/>
      </c>
      <c r="F69" s="408"/>
    </row>
    <row r="70" spans="1:6">
      <c r="A70" s="327" t="str">
        <f>+'Anexo II'!A64</f>
        <v>F59</v>
      </c>
      <c r="B70" s="414"/>
      <c r="C70" s="416"/>
      <c r="D70" s="408"/>
      <c r="E70" s="418" t="str">
        <f t="shared" si="1"/>
        <v/>
      </c>
      <c r="F70" s="408"/>
    </row>
    <row r="71" spans="1:6">
      <c r="A71" s="327" t="str">
        <f>+'Anexo II'!A65</f>
        <v>F60</v>
      </c>
      <c r="B71" s="414"/>
      <c r="C71" s="416"/>
      <c r="D71" s="408"/>
      <c r="E71" s="418" t="str">
        <f t="shared" si="1"/>
        <v/>
      </c>
      <c r="F71" s="408"/>
    </row>
    <row r="72" spans="1:6">
      <c r="A72" s="327" t="str">
        <f>+'Anexo II'!A66</f>
        <v>F61</v>
      </c>
      <c r="B72" s="414"/>
      <c r="C72" s="416"/>
      <c r="D72" s="408"/>
      <c r="E72" s="418" t="str">
        <f t="shared" si="1"/>
        <v/>
      </c>
      <c r="F72" s="408"/>
    </row>
    <row r="73" spans="1:6">
      <c r="A73" s="327" t="str">
        <f>+'Anexo II'!A67</f>
        <v>F62</v>
      </c>
      <c r="B73" s="414"/>
      <c r="C73" s="416"/>
      <c r="D73" s="408"/>
      <c r="E73" s="418" t="str">
        <f t="shared" si="1"/>
        <v/>
      </c>
      <c r="F73" s="408"/>
    </row>
    <row r="74" spans="1:6">
      <c r="A74" s="327" t="str">
        <f>+'Anexo II'!A68</f>
        <v>F63</v>
      </c>
      <c r="B74" s="414"/>
      <c r="C74" s="416"/>
      <c r="D74" s="408"/>
      <c r="E74" s="418" t="str">
        <f t="shared" si="1"/>
        <v/>
      </c>
      <c r="F74" s="408"/>
    </row>
    <row r="75" spans="1:6">
      <c r="A75" s="327" t="str">
        <f>+'Anexo II'!A69</f>
        <v>F64</v>
      </c>
      <c r="B75" s="414"/>
      <c r="C75" s="416"/>
      <c r="D75" s="408"/>
      <c r="E75" s="418" t="str">
        <f t="shared" si="1"/>
        <v/>
      </c>
      <c r="F75" s="408"/>
    </row>
    <row r="76" spans="1:6">
      <c r="A76" s="327" t="str">
        <f>+'Anexo II'!A70</f>
        <v>F65</v>
      </c>
      <c r="B76" s="414"/>
      <c r="C76" s="416"/>
      <c r="D76" s="408"/>
      <c r="E76" s="418" t="str">
        <f t="shared" ref="E76:E107" si="2">IF(D76="","",(IF(D76&lt;=0.4,"cumpre requisito energético","Não cumpre, Rnt deverá ser menor ou igual a 40%")))</f>
        <v/>
      </c>
      <c r="F76" s="408"/>
    </row>
    <row r="77" spans="1:6">
      <c r="A77" s="327" t="str">
        <f>+'Anexo II'!A71</f>
        <v>F66</v>
      </c>
      <c r="B77" s="414"/>
      <c r="C77" s="416"/>
      <c r="D77" s="408"/>
      <c r="E77" s="418" t="str">
        <f t="shared" si="2"/>
        <v/>
      </c>
      <c r="F77" s="408"/>
    </row>
    <row r="78" spans="1:6">
      <c r="A78" s="327" t="str">
        <f>+'Anexo II'!A72</f>
        <v>F67</v>
      </c>
      <c r="B78" s="414"/>
      <c r="C78" s="416"/>
      <c r="D78" s="408"/>
      <c r="E78" s="418" t="str">
        <f t="shared" si="2"/>
        <v/>
      </c>
      <c r="F78" s="408"/>
    </row>
    <row r="79" spans="1:6">
      <c r="A79" s="327" t="str">
        <f>+'Anexo II'!A73</f>
        <v>F68</v>
      </c>
      <c r="B79" s="414"/>
      <c r="C79" s="416"/>
      <c r="D79" s="408"/>
      <c r="E79" s="418" t="str">
        <f t="shared" si="2"/>
        <v/>
      </c>
      <c r="F79" s="408"/>
    </row>
    <row r="80" spans="1:6">
      <c r="A80" s="327" t="str">
        <f>+'Anexo II'!A74</f>
        <v>F69</v>
      </c>
      <c r="B80" s="414"/>
      <c r="C80" s="416"/>
      <c r="D80" s="408"/>
      <c r="E80" s="418" t="str">
        <f t="shared" si="2"/>
        <v/>
      </c>
      <c r="F80" s="408"/>
    </row>
    <row r="81" spans="1:6">
      <c r="A81" s="327" t="str">
        <f>+'Anexo II'!A75</f>
        <v>F70</v>
      </c>
      <c r="B81" s="414"/>
      <c r="C81" s="416"/>
      <c r="D81" s="408"/>
      <c r="E81" s="418" t="str">
        <f t="shared" si="2"/>
        <v/>
      </c>
      <c r="F81" s="408"/>
    </row>
    <row r="82" spans="1:6">
      <c r="A82" s="327" t="str">
        <f>+'Anexo II'!A76</f>
        <v>F71</v>
      </c>
      <c r="B82" s="414"/>
      <c r="C82" s="416"/>
      <c r="D82" s="408"/>
      <c r="E82" s="418" t="str">
        <f t="shared" si="2"/>
        <v/>
      </c>
      <c r="F82" s="408"/>
    </row>
    <row r="83" spans="1:6">
      <c r="A83" s="327" t="str">
        <f>+'Anexo II'!A77</f>
        <v>F72</v>
      </c>
      <c r="B83" s="414"/>
      <c r="C83" s="416"/>
      <c r="D83" s="408"/>
      <c r="E83" s="418" t="str">
        <f t="shared" si="2"/>
        <v/>
      </c>
      <c r="F83" s="408"/>
    </row>
    <row r="84" spans="1:6">
      <c r="A84" s="327" t="str">
        <f>+'Anexo II'!A78</f>
        <v>F73</v>
      </c>
      <c r="B84" s="414"/>
      <c r="C84" s="416"/>
      <c r="D84" s="408"/>
      <c r="E84" s="418" t="str">
        <f t="shared" si="2"/>
        <v/>
      </c>
      <c r="F84" s="408"/>
    </row>
    <row r="85" spans="1:6">
      <c r="A85" s="327" t="str">
        <f>+'Anexo II'!A79</f>
        <v>F74</v>
      </c>
      <c r="B85" s="414"/>
      <c r="C85" s="416"/>
      <c r="D85" s="408"/>
      <c r="E85" s="418" t="str">
        <f t="shared" si="2"/>
        <v/>
      </c>
      <c r="F85" s="408"/>
    </row>
    <row r="86" spans="1:6">
      <c r="A86" s="327" t="str">
        <f>+'Anexo II'!A80</f>
        <v>F75</v>
      </c>
      <c r="B86" s="414"/>
      <c r="C86" s="416"/>
      <c r="D86" s="408"/>
      <c r="E86" s="418" t="str">
        <f t="shared" si="2"/>
        <v/>
      </c>
      <c r="F86" s="408"/>
    </row>
    <row r="87" spans="1:6">
      <c r="A87" s="327" t="str">
        <f>+'Anexo II'!A81</f>
        <v>F76</v>
      </c>
      <c r="B87" s="414"/>
      <c r="C87" s="416"/>
      <c r="D87" s="408"/>
      <c r="E87" s="418" t="str">
        <f t="shared" si="2"/>
        <v/>
      </c>
      <c r="F87" s="408"/>
    </row>
    <row r="88" spans="1:6">
      <c r="A88" s="327" t="str">
        <f>+'Anexo II'!A82</f>
        <v>F77</v>
      </c>
      <c r="B88" s="414"/>
      <c r="C88" s="416"/>
      <c r="D88" s="408"/>
      <c r="E88" s="418" t="str">
        <f t="shared" si="2"/>
        <v/>
      </c>
      <c r="F88" s="408"/>
    </row>
    <row r="89" spans="1:6">
      <c r="A89" s="327" t="str">
        <f>+'Anexo II'!A83</f>
        <v>F78</v>
      </c>
      <c r="B89" s="414"/>
      <c r="C89" s="416"/>
      <c r="D89" s="408"/>
      <c r="E89" s="418" t="str">
        <f t="shared" si="2"/>
        <v/>
      </c>
      <c r="F89" s="408"/>
    </row>
    <row r="90" spans="1:6">
      <c r="A90" s="327" t="str">
        <f>+'Anexo II'!A84</f>
        <v>F79</v>
      </c>
      <c r="B90" s="414"/>
      <c r="C90" s="416"/>
      <c r="D90" s="408"/>
      <c r="E90" s="418" t="str">
        <f t="shared" si="2"/>
        <v/>
      </c>
      <c r="F90" s="408"/>
    </row>
    <row r="91" spans="1:6">
      <c r="A91" s="327" t="str">
        <f>+'Anexo II'!A85</f>
        <v>F80</v>
      </c>
      <c r="B91" s="414"/>
      <c r="C91" s="416"/>
      <c r="D91" s="408"/>
      <c r="E91" s="418" t="str">
        <f t="shared" si="2"/>
        <v/>
      </c>
      <c r="F91" s="408"/>
    </row>
    <row r="92" spans="1:6">
      <c r="A92" s="327" t="str">
        <f>+'Anexo II'!A86</f>
        <v>F81</v>
      </c>
      <c r="B92" s="414"/>
      <c r="C92" s="416"/>
      <c r="D92" s="408"/>
      <c r="E92" s="418" t="str">
        <f t="shared" si="2"/>
        <v/>
      </c>
      <c r="F92" s="408"/>
    </row>
    <row r="93" spans="1:6">
      <c r="A93" s="327" t="str">
        <f>+'Anexo II'!A87</f>
        <v>F82</v>
      </c>
      <c r="B93" s="414"/>
      <c r="C93" s="416"/>
      <c r="D93" s="408"/>
      <c r="E93" s="418" t="str">
        <f t="shared" si="2"/>
        <v/>
      </c>
      <c r="F93" s="408"/>
    </row>
    <row r="94" spans="1:6">
      <c r="A94" s="327" t="str">
        <f>+'Anexo II'!A88</f>
        <v>F83</v>
      </c>
      <c r="B94" s="414"/>
      <c r="C94" s="416"/>
      <c r="D94" s="408"/>
      <c r="E94" s="418" t="str">
        <f t="shared" si="2"/>
        <v/>
      </c>
      <c r="F94" s="408"/>
    </row>
    <row r="95" spans="1:6">
      <c r="A95" s="327" t="str">
        <f>+'Anexo II'!A89</f>
        <v>F84</v>
      </c>
      <c r="B95" s="414"/>
      <c r="C95" s="416"/>
      <c r="D95" s="408"/>
      <c r="E95" s="418" t="str">
        <f t="shared" si="2"/>
        <v/>
      </c>
      <c r="F95" s="408"/>
    </row>
    <row r="96" spans="1:6">
      <c r="A96" s="327" t="str">
        <f>+'Anexo II'!A90</f>
        <v>F85</v>
      </c>
      <c r="B96" s="414"/>
      <c r="C96" s="416"/>
      <c r="D96" s="408"/>
      <c r="E96" s="418" t="str">
        <f t="shared" si="2"/>
        <v/>
      </c>
      <c r="F96" s="408"/>
    </row>
    <row r="97" spans="1:6">
      <c r="A97" s="327" t="str">
        <f>+'Anexo II'!A91</f>
        <v>F86</v>
      </c>
      <c r="B97" s="414"/>
      <c r="C97" s="416"/>
      <c r="D97" s="408"/>
      <c r="E97" s="418" t="str">
        <f t="shared" si="2"/>
        <v/>
      </c>
      <c r="F97" s="408"/>
    </row>
    <row r="98" spans="1:6">
      <c r="A98" s="327" t="str">
        <f>+'Anexo II'!A92</f>
        <v>F87</v>
      </c>
      <c r="B98" s="414"/>
      <c r="C98" s="416"/>
      <c r="D98" s="408"/>
      <c r="E98" s="418" t="str">
        <f t="shared" si="2"/>
        <v/>
      </c>
      <c r="F98" s="408"/>
    </row>
    <row r="99" spans="1:6">
      <c r="A99" s="327" t="str">
        <f>+'Anexo II'!A93</f>
        <v>F88</v>
      </c>
      <c r="B99" s="414"/>
      <c r="C99" s="416"/>
      <c r="D99" s="408"/>
      <c r="E99" s="418" t="str">
        <f t="shared" si="2"/>
        <v/>
      </c>
      <c r="F99" s="408"/>
    </row>
    <row r="100" spans="1:6">
      <c r="A100" s="327" t="str">
        <f>+'Anexo II'!A94</f>
        <v>F89</v>
      </c>
      <c r="B100" s="414"/>
      <c r="C100" s="416"/>
      <c r="D100" s="408"/>
      <c r="E100" s="418" t="str">
        <f t="shared" si="2"/>
        <v/>
      </c>
      <c r="F100" s="408"/>
    </row>
    <row r="101" spans="1:6">
      <c r="A101" s="327" t="str">
        <f>+'Anexo II'!A95</f>
        <v>F90</v>
      </c>
      <c r="B101" s="414"/>
      <c r="C101" s="416"/>
      <c r="D101" s="408"/>
      <c r="E101" s="418" t="str">
        <f t="shared" si="2"/>
        <v/>
      </c>
      <c r="F101" s="408"/>
    </row>
    <row r="102" spans="1:6">
      <c r="A102" s="327" t="str">
        <f>+'Anexo II'!A96</f>
        <v>F91</v>
      </c>
      <c r="B102" s="414"/>
      <c r="C102" s="416"/>
      <c r="D102" s="408"/>
      <c r="E102" s="418" t="str">
        <f t="shared" si="2"/>
        <v/>
      </c>
      <c r="F102" s="408"/>
    </row>
    <row r="103" spans="1:6">
      <c r="A103" s="327" t="str">
        <f>+'Anexo II'!A97</f>
        <v>F92</v>
      </c>
      <c r="B103" s="414"/>
      <c r="C103" s="416"/>
      <c r="D103" s="408"/>
      <c r="E103" s="418" t="str">
        <f t="shared" si="2"/>
        <v/>
      </c>
      <c r="F103" s="408"/>
    </row>
    <row r="104" spans="1:6">
      <c r="A104" s="327" t="str">
        <f>+'Anexo II'!A98</f>
        <v>F93</v>
      </c>
      <c r="B104" s="414"/>
      <c r="C104" s="416"/>
      <c r="D104" s="408"/>
      <c r="E104" s="418" t="str">
        <f t="shared" si="2"/>
        <v/>
      </c>
      <c r="F104" s="408"/>
    </row>
    <row r="105" spans="1:6">
      <c r="A105" s="327" t="str">
        <f>+'Anexo II'!A99</f>
        <v>F94</v>
      </c>
      <c r="B105" s="414"/>
      <c r="C105" s="416"/>
      <c r="D105" s="408"/>
      <c r="E105" s="418" t="str">
        <f t="shared" si="2"/>
        <v/>
      </c>
      <c r="F105" s="408"/>
    </row>
    <row r="106" spans="1:6">
      <c r="A106" s="327" t="str">
        <f>+'Anexo II'!A100</f>
        <v>F95</v>
      </c>
      <c r="B106" s="414"/>
      <c r="C106" s="416"/>
      <c r="D106" s="408"/>
      <c r="E106" s="418" t="str">
        <f t="shared" si="2"/>
        <v/>
      </c>
      <c r="F106" s="408"/>
    </row>
    <row r="107" spans="1:6">
      <c r="A107" s="327" t="str">
        <f>+'Anexo II'!A101</f>
        <v>F96</v>
      </c>
      <c r="B107" s="414"/>
      <c r="C107" s="416"/>
      <c r="D107" s="408"/>
      <c r="E107" s="418" t="str">
        <f t="shared" si="2"/>
        <v/>
      </c>
      <c r="F107" s="408"/>
    </row>
    <row r="108" spans="1:6">
      <c r="A108" s="327" t="str">
        <f>+'Anexo II'!A102</f>
        <v>F97</v>
      </c>
      <c r="B108" s="414"/>
      <c r="C108" s="416"/>
      <c r="D108" s="408"/>
      <c r="E108" s="418" t="str">
        <f t="shared" ref="E108:E139" si="3">IF(D108="","",(IF(D108&lt;=0.4,"cumpre requisito energético","Não cumpre, Rnt deverá ser menor ou igual a 40%")))</f>
        <v/>
      </c>
      <c r="F108" s="408"/>
    </row>
    <row r="109" spans="1:6">
      <c r="A109" s="327" t="str">
        <f>+'Anexo II'!A103</f>
        <v>F98</v>
      </c>
      <c r="B109" s="414"/>
      <c r="C109" s="416"/>
      <c r="D109" s="408"/>
      <c r="E109" s="418" t="str">
        <f t="shared" si="3"/>
        <v/>
      </c>
      <c r="F109" s="408"/>
    </row>
    <row r="110" spans="1:6">
      <c r="A110" s="327" t="str">
        <f>+'Anexo II'!A104</f>
        <v>F99</v>
      </c>
      <c r="B110" s="414"/>
      <c r="C110" s="416"/>
      <c r="D110" s="408"/>
      <c r="E110" s="418" t="str">
        <f t="shared" si="3"/>
        <v/>
      </c>
      <c r="F110" s="408"/>
    </row>
    <row r="111" spans="1:6">
      <c r="A111" s="327" t="str">
        <f>+'Anexo II'!A105</f>
        <v>F100</v>
      </c>
      <c r="B111" s="414"/>
      <c r="C111" s="416"/>
      <c r="D111" s="408"/>
      <c r="E111" s="418" t="str">
        <f t="shared" si="3"/>
        <v/>
      </c>
      <c r="F111" s="408"/>
    </row>
    <row r="112" spans="1:6">
      <c r="A112" s="327" t="str">
        <f>+'Anexo II'!A106</f>
        <v>F101</v>
      </c>
      <c r="B112" s="414"/>
      <c r="C112" s="416"/>
      <c r="D112" s="408"/>
      <c r="E112" s="418" t="str">
        <f t="shared" si="3"/>
        <v/>
      </c>
      <c r="F112" s="408"/>
    </row>
    <row r="113" spans="1:6">
      <c r="A113" s="327" t="str">
        <f>+'Anexo II'!A107</f>
        <v>F102</v>
      </c>
      <c r="B113" s="414"/>
      <c r="C113" s="416"/>
      <c r="D113" s="408"/>
      <c r="E113" s="418" t="str">
        <f t="shared" si="3"/>
        <v/>
      </c>
      <c r="F113" s="408"/>
    </row>
    <row r="114" spans="1:6">
      <c r="A114" s="327" t="str">
        <f>+'Anexo II'!A108</f>
        <v>F103</v>
      </c>
      <c r="B114" s="414"/>
      <c r="C114" s="416"/>
      <c r="D114" s="408"/>
      <c r="E114" s="418" t="str">
        <f t="shared" si="3"/>
        <v/>
      </c>
      <c r="F114" s="408"/>
    </row>
    <row r="115" spans="1:6">
      <c r="A115" s="327" t="str">
        <f>+'Anexo II'!A109</f>
        <v>F104</v>
      </c>
      <c r="B115" s="414"/>
      <c r="C115" s="416"/>
      <c r="D115" s="408"/>
      <c r="E115" s="418" t="str">
        <f t="shared" si="3"/>
        <v/>
      </c>
      <c r="F115" s="408"/>
    </row>
    <row r="116" spans="1:6">
      <c r="A116" s="327" t="str">
        <f>+'Anexo II'!A110</f>
        <v>F105</v>
      </c>
      <c r="B116" s="414"/>
      <c r="C116" s="416"/>
      <c r="D116" s="408"/>
      <c r="E116" s="418" t="str">
        <f t="shared" si="3"/>
        <v/>
      </c>
      <c r="F116" s="408"/>
    </row>
    <row r="117" spans="1:6">
      <c r="A117" s="327" t="str">
        <f>+'Anexo II'!A111</f>
        <v>F106</v>
      </c>
      <c r="B117" s="414"/>
      <c r="C117" s="416"/>
      <c r="D117" s="408"/>
      <c r="E117" s="418" t="str">
        <f t="shared" si="3"/>
        <v/>
      </c>
      <c r="F117" s="408"/>
    </row>
    <row r="118" spans="1:6">
      <c r="A118" s="327" t="str">
        <f>+'Anexo II'!A112</f>
        <v>F107</v>
      </c>
      <c r="B118" s="414"/>
      <c r="C118" s="416"/>
      <c r="D118" s="408"/>
      <c r="E118" s="418" t="str">
        <f t="shared" si="3"/>
        <v/>
      </c>
      <c r="F118" s="408"/>
    </row>
    <row r="119" spans="1:6">
      <c r="A119" s="327" t="str">
        <f>+'Anexo II'!A113</f>
        <v>F108</v>
      </c>
      <c r="B119" s="414"/>
      <c r="C119" s="416"/>
      <c r="D119" s="408"/>
      <c r="E119" s="418" t="str">
        <f t="shared" si="3"/>
        <v/>
      </c>
      <c r="F119" s="408"/>
    </row>
    <row r="120" spans="1:6">
      <c r="A120" s="327" t="str">
        <f>+'Anexo II'!A114</f>
        <v>F109</v>
      </c>
      <c r="B120" s="414"/>
      <c r="C120" s="416"/>
      <c r="D120" s="408"/>
      <c r="E120" s="418" t="str">
        <f t="shared" si="3"/>
        <v/>
      </c>
      <c r="F120" s="408"/>
    </row>
    <row r="121" spans="1:6">
      <c r="A121" s="327" t="str">
        <f>+'Anexo II'!A115</f>
        <v>F110</v>
      </c>
      <c r="B121" s="414"/>
      <c r="C121" s="416"/>
      <c r="D121" s="408"/>
      <c r="E121" s="418" t="str">
        <f t="shared" si="3"/>
        <v/>
      </c>
      <c r="F121" s="408"/>
    </row>
    <row r="122" spans="1:6">
      <c r="A122" s="327" t="str">
        <f>+'Anexo II'!A116</f>
        <v>F111</v>
      </c>
      <c r="B122" s="414"/>
      <c r="C122" s="416"/>
      <c r="D122" s="408"/>
      <c r="E122" s="418" t="str">
        <f t="shared" si="3"/>
        <v/>
      </c>
      <c r="F122" s="408"/>
    </row>
    <row r="123" spans="1:6">
      <c r="A123" s="327" t="str">
        <f>+'Anexo II'!A117</f>
        <v>F112</v>
      </c>
      <c r="B123" s="414"/>
      <c r="C123" s="416"/>
      <c r="D123" s="408"/>
      <c r="E123" s="418" t="str">
        <f t="shared" si="3"/>
        <v/>
      </c>
      <c r="F123" s="408"/>
    </row>
    <row r="124" spans="1:6">
      <c r="A124" s="327" t="str">
        <f>+'Anexo II'!A118</f>
        <v>F113</v>
      </c>
      <c r="B124" s="414"/>
      <c r="C124" s="416"/>
      <c r="D124" s="408"/>
      <c r="E124" s="418" t="str">
        <f t="shared" si="3"/>
        <v/>
      </c>
      <c r="F124" s="408"/>
    </row>
    <row r="125" spans="1:6">
      <c r="A125" s="327" t="str">
        <f>+'Anexo II'!A119</f>
        <v>F114</v>
      </c>
      <c r="B125" s="414"/>
      <c r="C125" s="416"/>
      <c r="D125" s="408"/>
      <c r="E125" s="418" t="str">
        <f t="shared" si="3"/>
        <v/>
      </c>
      <c r="F125" s="408"/>
    </row>
    <row r="126" spans="1:6">
      <c r="A126" s="327" t="str">
        <f>+'Anexo II'!A120</f>
        <v>F115</v>
      </c>
      <c r="B126" s="414"/>
      <c r="C126" s="416"/>
      <c r="D126" s="408"/>
      <c r="E126" s="418" t="str">
        <f t="shared" si="3"/>
        <v/>
      </c>
      <c r="F126" s="408"/>
    </row>
    <row r="127" spans="1:6">
      <c r="A127" s="327" t="str">
        <f>+'Anexo II'!A121</f>
        <v>F116</v>
      </c>
      <c r="B127" s="414"/>
      <c r="C127" s="416"/>
      <c r="D127" s="408"/>
      <c r="E127" s="418" t="str">
        <f t="shared" si="3"/>
        <v/>
      </c>
      <c r="F127" s="408"/>
    </row>
    <row r="128" spans="1:6" s="361" customFormat="1">
      <c r="A128" s="327" t="str">
        <f>+'Anexo II'!A122</f>
        <v>F117</v>
      </c>
      <c r="B128" s="414"/>
      <c r="C128" s="416"/>
      <c r="D128" s="408"/>
      <c r="E128" s="418" t="str">
        <f t="shared" si="3"/>
        <v/>
      </c>
      <c r="F128" s="408"/>
    </row>
    <row r="129" spans="1:6" s="203" customFormat="1">
      <c r="A129" s="327" t="str">
        <f>+'Anexo II'!A123</f>
        <v>F118</v>
      </c>
      <c r="B129" s="414"/>
      <c r="C129" s="416"/>
      <c r="D129" s="408"/>
      <c r="E129" s="418" t="str">
        <f t="shared" si="3"/>
        <v/>
      </c>
      <c r="F129" s="408"/>
    </row>
    <row r="130" spans="1:6">
      <c r="A130" s="327" t="str">
        <f>+'Anexo II'!A124</f>
        <v>F119</v>
      </c>
      <c r="B130" s="414"/>
      <c r="C130" s="416"/>
      <c r="D130" s="408"/>
      <c r="E130" s="418" t="str">
        <f t="shared" si="3"/>
        <v/>
      </c>
      <c r="F130" s="408"/>
    </row>
    <row r="131" spans="1:6">
      <c r="A131" s="327" t="str">
        <f>+'Anexo II'!A125</f>
        <v>F120</v>
      </c>
      <c r="B131" s="414"/>
      <c r="C131" s="416"/>
      <c r="D131" s="408"/>
      <c r="E131" s="418" t="str">
        <f t="shared" si="3"/>
        <v/>
      </c>
      <c r="F131" s="408"/>
    </row>
    <row r="132" spans="1:6">
      <c r="A132" s="327" t="str">
        <f>+'Anexo II'!A126</f>
        <v>F121</v>
      </c>
      <c r="B132" s="414"/>
      <c r="C132" s="416"/>
      <c r="D132" s="408"/>
      <c r="E132" s="418" t="str">
        <f t="shared" si="3"/>
        <v/>
      </c>
      <c r="F132" s="408"/>
    </row>
    <row r="133" spans="1:6">
      <c r="A133" s="327" t="str">
        <f>+'Anexo II'!A127</f>
        <v>F122</v>
      </c>
      <c r="B133" s="414"/>
      <c r="C133" s="416"/>
      <c r="D133" s="408"/>
      <c r="E133" s="418" t="str">
        <f t="shared" si="3"/>
        <v/>
      </c>
      <c r="F133" s="408"/>
    </row>
    <row r="134" spans="1:6">
      <c r="A134" s="327" t="str">
        <f>+'Anexo II'!A128</f>
        <v>F123</v>
      </c>
      <c r="B134" s="414"/>
      <c r="C134" s="416"/>
      <c r="D134" s="408"/>
      <c r="E134" s="418" t="str">
        <f t="shared" si="3"/>
        <v/>
      </c>
      <c r="F134" s="408"/>
    </row>
    <row r="135" spans="1:6">
      <c r="A135" s="327" t="str">
        <f>+'Anexo II'!A129</f>
        <v>F124</v>
      </c>
      <c r="B135" s="414"/>
      <c r="C135" s="416"/>
      <c r="D135" s="408"/>
      <c r="E135" s="418" t="str">
        <f t="shared" si="3"/>
        <v/>
      </c>
      <c r="F135" s="408"/>
    </row>
    <row r="136" spans="1:6">
      <c r="A136" s="327" t="str">
        <f>+'Anexo II'!A130</f>
        <v>F125</v>
      </c>
      <c r="B136" s="414"/>
      <c r="C136" s="416"/>
      <c r="D136" s="408"/>
      <c r="E136" s="418" t="str">
        <f t="shared" si="3"/>
        <v/>
      </c>
      <c r="F136" s="408"/>
    </row>
    <row r="137" spans="1:6">
      <c r="A137" s="327" t="str">
        <f>+'Anexo II'!A131</f>
        <v>F126</v>
      </c>
      <c r="B137" s="414"/>
      <c r="C137" s="416"/>
      <c r="D137" s="408"/>
      <c r="E137" s="418" t="str">
        <f t="shared" si="3"/>
        <v/>
      </c>
      <c r="F137" s="408"/>
    </row>
    <row r="138" spans="1:6">
      <c r="A138" s="327" t="str">
        <f>+'Anexo II'!A132</f>
        <v>F127</v>
      </c>
      <c r="B138" s="414"/>
      <c r="C138" s="416"/>
      <c r="D138" s="408"/>
      <c r="E138" s="418" t="str">
        <f t="shared" si="3"/>
        <v/>
      </c>
      <c r="F138" s="408"/>
    </row>
    <row r="139" spans="1:6">
      <c r="A139" s="327" t="str">
        <f>+'Anexo II'!A133</f>
        <v>F128</v>
      </c>
      <c r="B139" s="414"/>
      <c r="C139" s="416"/>
      <c r="D139" s="408"/>
      <c r="E139" s="418" t="str">
        <f t="shared" si="3"/>
        <v/>
      </c>
      <c r="F139" s="408"/>
    </row>
    <row r="140" spans="1:6">
      <c r="A140" s="327" t="str">
        <f>+'Anexo II'!A134</f>
        <v>F129</v>
      </c>
      <c r="B140" s="414"/>
      <c r="C140" s="416"/>
      <c r="D140" s="408"/>
      <c r="E140" s="418" t="str">
        <f t="shared" ref="E140:E161" si="4">IF(D140="","",(IF(D140&lt;=0.4,"cumpre requisito energético","Não cumpre, Rnt deverá ser menor ou igual a 40%")))</f>
        <v/>
      </c>
      <c r="F140" s="408"/>
    </row>
    <row r="141" spans="1:6">
      <c r="A141" s="327" t="str">
        <f>+'Anexo II'!A135</f>
        <v>F130</v>
      </c>
      <c r="B141" s="414"/>
      <c r="C141" s="416"/>
      <c r="D141" s="408"/>
      <c r="E141" s="418" t="str">
        <f t="shared" si="4"/>
        <v/>
      </c>
      <c r="F141" s="408"/>
    </row>
    <row r="142" spans="1:6">
      <c r="A142" s="327" t="str">
        <f>+'Anexo II'!A136</f>
        <v>F131</v>
      </c>
      <c r="B142" s="414"/>
      <c r="C142" s="416"/>
      <c r="D142" s="408"/>
      <c r="E142" s="418" t="str">
        <f t="shared" si="4"/>
        <v/>
      </c>
      <c r="F142" s="408"/>
    </row>
    <row r="143" spans="1:6">
      <c r="A143" s="327" t="str">
        <f>+'Anexo II'!A137</f>
        <v>F132</v>
      </c>
      <c r="B143" s="414"/>
      <c r="C143" s="416"/>
      <c r="D143" s="408"/>
      <c r="E143" s="418" t="str">
        <f t="shared" si="4"/>
        <v/>
      </c>
      <c r="F143" s="408"/>
    </row>
    <row r="144" spans="1:6">
      <c r="A144" s="327" t="str">
        <f>+'Anexo II'!A138</f>
        <v>F133</v>
      </c>
      <c r="B144" s="414"/>
      <c r="C144" s="416"/>
      <c r="D144" s="408"/>
      <c r="E144" s="418" t="str">
        <f t="shared" si="4"/>
        <v/>
      </c>
      <c r="F144" s="408"/>
    </row>
    <row r="145" spans="1:6">
      <c r="A145" s="327" t="str">
        <f>+'Anexo II'!A139</f>
        <v>F134</v>
      </c>
      <c r="B145" s="414"/>
      <c r="C145" s="416"/>
      <c r="D145" s="408"/>
      <c r="E145" s="418" t="str">
        <f t="shared" si="4"/>
        <v/>
      </c>
      <c r="F145" s="408"/>
    </row>
    <row r="146" spans="1:6">
      <c r="A146" s="327" t="str">
        <f>+'Anexo II'!A140</f>
        <v>F135</v>
      </c>
      <c r="B146" s="414"/>
      <c r="C146" s="416">
        <v>5</v>
      </c>
      <c r="D146" s="408"/>
      <c r="E146" s="418" t="str">
        <f t="shared" si="4"/>
        <v/>
      </c>
      <c r="F146" s="408"/>
    </row>
    <row r="147" spans="1:6">
      <c r="A147" s="327" t="str">
        <f>+'Anexo II'!A141</f>
        <v>F136</v>
      </c>
      <c r="B147" s="414"/>
      <c r="C147" s="416"/>
      <c r="D147" s="408"/>
      <c r="E147" s="418" t="str">
        <f t="shared" si="4"/>
        <v/>
      </c>
      <c r="F147" s="408"/>
    </row>
    <row r="148" spans="1:6">
      <c r="A148" s="327" t="str">
        <f>+'Anexo II'!A142</f>
        <v>F137</v>
      </c>
      <c r="B148" s="414"/>
      <c r="C148" s="416"/>
      <c r="D148" s="408"/>
      <c r="E148" s="418" t="str">
        <f t="shared" si="4"/>
        <v/>
      </c>
      <c r="F148" s="408"/>
    </row>
    <row r="149" spans="1:6">
      <c r="A149" s="327" t="str">
        <f>+'Anexo II'!A143</f>
        <v>F138</v>
      </c>
      <c r="B149" s="414"/>
      <c r="C149" s="416"/>
      <c r="D149" s="408"/>
      <c r="E149" s="418" t="str">
        <f t="shared" si="4"/>
        <v/>
      </c>
      <c r="F149" s="408"/>
    </row>
    <row r="150" spans="1:6">
      <c r="A150" s="327" t="str">
        <f>+'Anexo II'!A144</f>
        <v>F139</v>
      </c>
      <c r="B150" s="414"/>
      <c r="C150" s="416"/>
      <c r="D150" s="408"/>
      <c r="E150" s="418" t="str">
        <f t="shared" si="4"/>
        <v/>
      </c>
      <c r="F150" s="408"/>
    </row>
    <row r="151" spans="1:6">
      <c r="A151" s="327" t="str">
        <f>+'Anexo II'!A145</f>
        <v>F140</v>
      </c>
      <c r="B151" s="414"/>
      <c r="C151" s="416"/>
      <c r="D151" s="408"/>
      <c r="E151" s="418" t="str">
        <f t="shared" si="4"/>
        <v/>
      </c>
      <c r="F151" s="408"/>
    </row>
    <row r="152" spans="1:6">
      <c r="A152" s="327" t="str">
        <f>+'Anexo II'!A146</f>
        <v>F141</v>
      </c>
      <c r="B152" s="414"/>
      <c r="C152" s="416"/>
      <c r="D152" s="408"/>
      <c r="E152" s="418" t="str">
        <f t="shared" si="4"/>
        <v/>
      </c>
      <c r="F152" s="408"/>
    </row>
    <row r="153" spans="1:6">
      <c r="A153" s="327" t="str">
        <f>+'Anexo II'!A147</f>
        <v>F142</v>
      </c>
      <c r="B153" s="414"/>
      <c r="C153" s="416"/>
      <c r="D153" s="408"/>
      <c r="E153" s="418" t="str">
        <f t="shared" si="4"/>
        <v/>
      </c>
      <c r="F153" s="408"/>
    </row>
    <row r="154" spans="1:6">
      <c r="A154" s="327" t="str">
        <f>+'Anexo II'!A148</f>
        <v>F143</v>
      </c>
      <c r="B154" s="414"/>
      <c r="C154" s="416"/>
      <c r="D154" s="408"/>
      <c r="E154" s="418" t="str">
        <f t="shared" si="4"/>
        <v/>
      </c>
      <c r="F154" s="408"/>
    </row>
    <row r="155" spans="1:6">
      <c r="A155" s="327" t="str">
        <f>+'Anexo II'!A149</f>
        <v>F144</v>
      </c>
      <c r="B155" s="414"/>
      <c r="C155" s="416"/>
      <c r="D155" s="408"/>
      <c r="E155" s="418" t="str">
        <f t="shared" si="4"/>
        <v/>
      </c>
      <c r="F155" s="408"/>
    </row>
    <row r="156" spans="1:6">
      <c r="A156" s="327" t="str">
        <f>+'Anexo II'!A150</f>
        <v>F145</v>
      </c>
      <c r="B156" s="414"/>
      <c r="C156" s="416"/>
      <c r="D156" s="408"/>
      <c r="E156" s="418" t="str">
        <f t="shared" si="4"/>
        <v/>
      </c>
      <c r="F156" s="408"/>
    </row>
    <row r="157" spans="1:6">
      <c r="A157" s="327" t="str">
        <f>+'Anexo II'!A151</f>
        <v>F146</v>
      </c>
      <c r="B157" s="414"/>
      <c r="C157" s="416"/>
      <c r="D157" s="408"/>
      <c r="E157" s="418" t="str">
        <f t="shared" si="4"/>
        <v/>
      </c>
      <c r="F157" s="408"/>
    </row>
    <row r="158" spans="1:6">
      <c r="A158" s="327" t="str">
        <f>+'Anexo II'!A152</f>
        <v>F147</v>
      </c>
      <c r="B158" s="414"/>
      <c r="C158" s="416"/>
      <c r="D158" s="408"/>
      <c r="E158" s="418" t="str">
        <f t="shared" si="4"/>
        <v/>
      </c>
      <c r="F158" s="408"/>
    </row>
    <row r="159" spans="1:6">
      <c r="A159" s="327" t="str">
        <f>+'Anexo II'!A153</f>
        <v>F148</v>
      </c>
      <c r="B159" s="414"/>
      <c r="C159" s="416"/>
      <c r="D159" s="408"/>
      <c r="E159" s="418" t="str">
        <f t="shared" si="4"/>
        <v/>
      </c>
      <c r="F159" s="408"/>
    </row>
    <row r="160" spans="1:6">
      <c r="A160" s="327" t="str">
        <f>+'Anexo II'!A154</f>
        <v>F149</v>
      </c>
      <c r="B160" s="414"/>
      <c r="C160" s="416"/>
      <c r="D160" s="408"/>
      <c r="E160" s="418" t="str">
        <f t="shared" si="4"/>
        <v/>
      </c>
      <c r="F160" s="408"/>
    </row>
    <row r="161" spans="1:6">
      <c r="A161" s="327" t="str">
        <f>+'Anexo II'!A155</f>
        <v>F150</v>
      </c>
      <c r="B161" s="414"/>
      <c r="C161" s="416"/>
      <c r="D161" s="408"/>
      <c r="E161" s="418" t="str">
        <f t="shared" si="4"/>
        <v/>
      </c>
      <c r="F161" s="408"/>
    </row>
    <row r="162" spans="1:6" ht="15">
      <c r="A162" s="405">
        <f>COUNTA(A12:A161)</f>
        <v>150</v>
      </c>
      <c r="B162" s="359"/>
      <c r="C162" s="359"/>
      <c r="D162" s="359"/>
      <c r="E162" s="419"/>
      <c r="F162" s="409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3" customWidth="1"/>
    <col min="2" max="2" width="15.5703125" style="83" customWidth="1"/>
    <col min="3" max="3" width="37.5703125" style="83" customWidth="1"/>
    <col min="4" max="5" width="13.42578125" style="83" bestFit="1" customWidth="1"/>
    <col min="6" max="6" width="13" style="83" bestFit="1" customWidth="1"/>
    <col min="7" max="7" width="13.28515625" style="83" bestFit="1" customWidth="1"/>
    <col min="8" max="8" width="12.5703125" style="83" bestFit="1" customWidth="1"/>
    <col min="9" max="9" width="13.140625" style="83" bestFit="1" customWidth="1"/>
    <col min="10" max="10" width="3.42578125" style="83" customWidth="1"/>
    <col min="11" max="11" width="10.42578125" style="83" customWidth="1"/>
    <col min="12" max="12" width="11.5703125" style="83" customWidth="1"/>
    <col min="13" max="14" width="9.140625" style="83"/>
    <col min="15" max="15" width="2.42578125" style="83" customWidth="1"/>
    <col min="16" max="16384" width="9.140625" style="83"/>
  </cols>
  <sheetData>
    <row r="1" spans="1:15" ht="64.5">
      <c r="A1" s="200"/>
    </row>
    <row r="2" spans="1:15">
      <c r="B2" s="615" t="str">
        <f>CONCATENATE("FINANCIAMENTO ao ",Formulário!D15," para ",Formulário!D23)</f>
        <v xml:space="preserve">FINANCIAMENTO ao  para Construção de  fogos - </v>
      </c>
      <c r="C2" s="615"/>
      <c r="D2" s="615"/>
      <c r="E2" s="615"/>
      <c r="F2" s="615"/>
      <c r="G2" s="615"/>
      <c r="H2" s="615"/>
      <c r="I2" s="615"/>
      <c r="J2" s="325"/>
      <c r="K2" s="325"/>
      <c r="L2" s="325"/>
      <c r="M2" s="325"/>
      <c r="N2" s="325"/>
      <c r="O2" s="325"/>
    </row>
    <row r="3" spans="1:15">
      <c r="B3" s="614" t="s">
        <v>2197</v>
      </c>
      <c r="C3" s="614"/>
      <c r="D3" s="614"/>
      <c r="E3" s="614"/>
      <c r="F3" s="614"/>
      <c r="G3" s="614"/>
      <c r="H3" s="614"/>
      <c r="I3" s="614"/>
      <c r="K3" s="192"/>
    </row>
    <row r="4" spans="1:15" s="201" customFormat="1" ht="8.25"/>
    <row r="5" spans="1:15" ht="15.75">
      <c r="A5" s="335"/>
      <c r="B5" s="618" t="s">
        <v>2195</v>
      </c>
      <c r="C5" s="619"/>
      <c r="D5" s="616" t="s">
        <v>2194</v>
      </c>
      <c r="E5" s="616"/>
      <c r="F5" s="616"/>
      <c r="G5" s="616"/>
      <c r="H5" s="616"/>
      <c r="I5" s="617"/>
    </row>
    <row r="6" spans="1:15" ht="16.5" thickBot="1">
      <c r="A6" s="335"/>
      <c r="B6" s="345" t="s">
        <v>2182</v>
      </c>
      <c r="C6" s="341" t="s">
        <v>2185</v>
      </c>
      <c r="D6" s="342" t="s">
        <v>2189</v>
      </c>
      <c r="E6" s="343" t="s">
        <v>2190</v>
      </c>
      <c r="F6" s="343" t="s">
        <v>2191</v>
      </c>
      <c r="G6" s="343" t="s">
        <v>2192</v>
      </c>
      <c r="H6" s="343" t="s">
        <v>2193</v>
      </c>
      <c r="I6" s="346" t="s">
        <v>2213</v>
      </c>
      <c r="J6" s="338" t="s">
        <v>2188</v>
      </c>
      <c r="K6" s="189" t="s">
        <v>2186</v>
      </c>
      <c r="L6" s="189" t="s">
        <v>2187</v>
      </c>
    </row>
    <row r="7" spans="1:15" ht="16.5" thickTop="1">
      <c r="A7" s="335"/>
      <c r="B7" s="363" t="s">
        <v>2183</v>
      </c>
      <c r="C7" s="362" t="s">
        <v>2212</v>
      </c>
      <c r="D7" s="334"/>
      <c r="E7" s="364"/>
      <c r="F7" s="364"/>
      <c r="G7" s="364"/>
      <c r="H7" s="364"/>
      <c r="I7" s="365"/>
      <c r="K7" s="336">
        <v>43971</v>
      </c>
      <c r="L7" s="337">
        <v>43983</v>
      </c>
    </row>
    <row r="8" spans="1:15">
      <c r="B8" s="193"/>
      <c r="C8" s="193"/>
      <c r="D8" s="194"/>
      <c r="E8" s="190"/>
      <c r="F8" s="190"/>
      <c r="G8" s="195"/>
      <c r="H8" s="190"/>
      <c r="I8" s="190"/>
    </row>
    <row r="9" spans="1:15">
      <c r="B9" s="196"/>
      <c r="C9" s="196"/>
      <c r="D9" s="339">
        <v>43952</v>
      </c>
      <c r="E9" s="339">
        <v>43983</v>
      </c>
      <c r="F9" s="339">
        <v>44013</v>
      </c>
      <c r="G9" s="339">
        <v>44044</v>
      </c>
      <c r="H9" s="339">
        <v>44075</v>
      </c>
      <c r="I9" s="339">
        <v>44105</v>
      </c>
      <c r="J9" s="190"/>
      <c r="K9" s="190"/>
    </row>
    <row r="10" spans="1:15">
      <c r="D10" s="340">
        <v>43982</v>
      </c>
      <c r="E10" s="340">
        <v>44012</v>
      </c>
      <c r="F10" s="340">
        <v>44043</v>
      </c>
      <c r="G10" s="340">
        <v>44074</v>
      </c>
      <c r="H10" s="340">
        <v>44104</v>
      </c>
      <c r="I10" s="340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3" customWidth="1"/>
    <col min="2" max="2" width="15.5703125" style="83" customWidth="1"/>
    <col min="3" max="3" width="19.5703125" style="83" customWidth="1"/>
    <col min="4" max="9" width="13.140625" style="83" customWidth="1"/>
    <col min="10" max="10" width="10.42578125" style="83" customWidth="1"/>
    <col min="11" max="11" width="11.5703125" style="83" customWidth="1"/>
    <col min="12" max="14" width="9.140625" style="83"/>
    <col min="15" max="15" width="2.42578125" style="83" customWidth="1"/>
    <col min="16" max="16384" width="9.140625" style="83"/>
  </cols>
  <sheetData>
    <row r="1" spans="1:14" ht="64.5">
      <c r="A1" s="200"/>
    </row>
    <row r="2" spans="1:14">
      <c r="B2" s="615" t="str">
        <f>CONCATENATE("FINANCIAMENTO ao ",Formulário!D15," para ",Formulário!D23)</f>
        <v xml:space="preserve">FINANCIAMENTO ao  para Construção de  fogos - </v>
      </c>
      <c r="C2" s="615"/>
      <c r="D2" s="615"/>
      <c r="E2" s="615"/>
      <c r="F2" s="615"/>
      <c r="G2" s="615"/>
      <c r="H2" s="615"/>
      <c r="I2" s="325"/>
      <c r="J2" s="325"/>
      <c r="K2" s="325"/>
      <c r="L2" s="325"/>
      <c r="M2" s="325"/>
      <c r="N2" s="325"/>
    </row>
    <row r="3" spans="1:14">
      <c r="B3" s="614" t="s">
        <v>2196</v>
      </c>
      <c r="C3" s="614"/>
      <c r="D3" s="614"/>
      <c r="E3" s="614"/>
      <c r="F3" s="614"/>
      <c r="G3" s="614"/>
      <c r="H3" s="614"/>
      <c r="J3" s="192"/>
    </row>
    <row r="4" spans="1:14" s="201" customFormat="1" ht="8.25"/>
    <row r="5" spans="1:14" ht="15.75">
      <c r="A5" s="335"/>
      <c r="B5" s="618" t="s">
        <v>2195</v>
      </c>
      <c r="C5" s="619"/>
      <c r="D5" s="620" t="s">
        <v>2198</v>
      </c>
      <c r="E5" s="621"/>
      <c r="F5" s="621"/>
      <c r="G5" s="621"/>
      <c r="H5" s="621"/>
      <c r="I5" s="622"/>
    </row>
    <row r="6" spans="1:14" ht="16.5" thickBot="1">
      <c r="A6" s="335"/>
      <c r="B6" s="345" t="s">
        <v>2182</v>
      </c>
      <c r="C6" s="341" t="s">
        <v>2185</v>
      </c>
      <c r="D6" s="342" t="s">
        <v>2189</v>
      </c>
      <c r="E6" s="343" t="s">
        <v>2190</v>
      </c>
      <c r="F6" s="343" t="s">
        <v>2191</v>
      </c>
      <c r="G6" s="343" t="s">
        <v>2192</v>
      </c>
      <c r="H6" s="343" t="s">
        <v>2193</v>
      </c>
      <c r="I6" s="346" t="s">
        <v>2213</v>
      </c>
    </row>
    <row r="7" spans="1:14" ht="17.25" thickTop="1" thickBot="1">
      <c r="A7" s="335"/>
      <c r="B7" s="348" t="s">
        <v>2200</v>
      </c>
      <c r="C7" s="349" t="str">
        <f>Table26[[#This Row],[Adjudicatário]]</f>
        <v>Engicloud, Lda</v>
      </c>
      <c r="D7" s="366"/>
      <c r="E7" s="367"/>
      <c r="F7" s="367" t="e">
        <f>#REF!</f>
        <v>#REF!</v>
      </c>
      <c r="G7" s="368" t="e">
        <f>#REF!</f>
        <v>#REF!</v>
      </c>
      <c r="H7" s="367" t="e">
        <f>#REF!</f>
        <v>#REF!</v>
      </c>
      <c r="I7" s="366" t="e">
        <f>#REF!</f>
        <v>#REF!</v>
      </c>
    </row>
    <row r="8" spans="1:14" ht="15.75" thickTop="1">
      <c r="B8" s="350" t="s">
        <v>6</v>
      </c>
      <c r="C8" s="351" t="e">
        <f>SUM(Table2628[[#Totals],[JUN 2020]:[NOV 20202]])</f>
        <v>#REF!</v>
      </c>
      <c r="D8" s="352">
        <f>SUBTOTAL(109,Table2628[JUN 2020])</f>
        <v>0</v>
      </c>
      <c r="E8" s="352">
        <f>SUBTOTAL(109,Table2628[JUL 2020])</f>
        <v>0</v>
      </c>
      <c r="F8" s="352" t="e">
        <f>SUM(Table2628[AGO 2020])</f>
        <v>#REF!</v>
      </c>
      <c r="G8" s="352" t="e">
        <f>SUM(Table2628[SET 2020])</f>
        <v>#REF!</v>
      </c>
      <c r="H8" s="352" t="e">
        <f>SUM(Table2628[OUT 2020])</f>
        <v>#REF!</v>
      </c>
      <c r="I8" s="352" t="e">
        <f>SUM(Table2628[NOV 20202])</f>
        <v>#REF!</v>
      </c>
    </row>
    <row r="9" spans="1:14">
      <c r="B9" s="193"/>
      <c r="C9" s="193"/>
      <c r="D9" s="190"/>
      <c r="E9" s="190"/>
      <c r="F9" s="195"/>
      <c r="G9" s="190"/>
      <c r="H9" s="190"/>
      <c r="I9" s="190"/>
    </row>
    <row r="10" spans="1:14">
      <c r="C10" s="347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3" bestFit="1" customWidth="1"/>
    <col min="2" max="2" width="13.5703125" style="83" customWidth="1"/>
    <col min="3" max="3" width="7.7109375" style="83" customWidth="1"/>
    <col min="4" max="4" width="13.140625" style="83" customWidth="1"/>
    <col min="5" max="6" width="10.42578125" style="83" customWidth="1"/>
    <col min="7" max="7" width="13.85546875" style="83" bestFit="1" customWidth="1"/>
    <col min="8" max="8" width="11.140625" style="83" bestFit="1" customWidth="1"/>
    <col min="9" max="10" width="10.42578125" style="83" customWidth="1"/>
    <col min="11" max="11" width="10.5703125" style="83" bestFit="1" customWidth="1"/>
    <col min="12" max="12" width="11.7109375" style="83" bestFit="1" customWidth="1"/>
    <col min="13" max="16384" width="9.140625" style="83"/>
  </cols>
  <sheetData>
    <row r="1" spans="1:12" ht="64.5">
      <c r="A1" s="200"/>
    </row>
    <row r="2" spans="1:12">
      <c r="A2" s="615" t="str">
        <f>CONCATENATE("FINANCIAMENTO ao ",Formulário!D15," para ",Formulário!D23)</f>
        <v xml:space="preserve">FINANCIAMENTO ao  para Construção de  fogos - 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</row>
    <row r="3" spans="1:12">
      <c r="A3" s="623" t="s">
        <v>2181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1:12">
      <c r="A4" s="196" t="s">
        <v>2180</v>
      </c>
    </row>
    <row r="5" spans="1:12">
      <c r="A5" s="196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624" t="s">
        <v>1873</v>
      </c>
      <c r="B2" s="624"/>
      <c r="C2" s="624"/>
    </row>
    <row r="3" spans="1:5" ht="18.75">
      <c r="A3" s="625" t="s">
        <v>1066</v>
      </c>
      <c r="B3" s="625"/>
      <c r="C3" s="625"/>
    </row>
    <row r="4" spans="1:5" ht="15.75" thickBot="1"/>
    <row r="5" spans="1:5">
      <c r="B5" s="53" t="s">
        <v>1855</v>
      </c>
      <c r="C5" s="125">
        <v>710</v>
      </c>
      <c r="D5" s="54"/>
    </row>
    <row r="6" spans="1:5">
      <c r="B6" s="32" t="s">
        <v>1067</v>
      </c>
      <c r="C6" s="129">
        <v>0</v>
      </c>
      <c r="D6" s="55" t="s">
        <v>1874</v>
      </c>
    </row>
    <row r="7" spans="1:5" ht="25.5">
      <c r="B7" s="32" t="s">
        <v>1072</v>
      </c>
      <c r="C7" s="37" t="str">
        <f>NUTI</f>
        <v>Continente</v>
      </c>
      <c r="D7" s="55"/>
    </row>
    <row r="8" spans="1:5">
      <c r="B8" s="32" t="s">
        <v>1068</v>
      </c>
      <c r="C8" s="324">
        <f>CO!H39</f>
        <v>1</v>
      </c>
      <c r="D8" s="135" t="s">
        <v>1874</v>
      </c>
      <c r="E8" s="136"/>
    </row>
    <row r="9" spans="1:5">
      <c r="B9" s="33" t="str">
        <f>CONCATENATE("CL (CIMI) ",município)</f>
        <v>CL (CIMI) Gondomar</v>
      </c>
      <c r="C9" s="126">
        <v>1</v>
      </c>
      <c r="D9" s="137" t="s">
        <v>1875</v>
      </c>
      <c r="E9" s="136"/>
    </row>
    <row r="10" spans="1:5">
      <c r="B10" s="33" t="s">
        <v>1845</v>
      </c>
      <c r="C10" s="127">
        <v>156.53</v>
      </c>
      <c r="D10" s="138" t="s">
        <v>1875</v>
      </c>
      <c r="E10" s="139" t="s">
        <v>1906</v>
      </c>
    </row>
    <row r="11" spans="1:5">
      <c r="B11" s="34" t="s">
        <v>1069</v>
      </c>
      <c r="C11" s="128">
        <v>1</v>
      </c>
      <c r="D11" s="135"/>
      <c r="E11" s="136"/>
    </row>
    <row r="12" spans="1:5">
      <c r="B12" s="33" t="s">
        <v>1070</v>
      </c>
      <c r="C12" s="126">
        <v>0</v>
      </c>
      <c r="D12" s="55"/>
    </row>
    <row r="13" spans="1:5">
      <c r="B13" s="33" t="s">
        <v>1073</v>
      </c>
      <c r="C13" s="38">
        <f>MIN(ROUNDDOWN(C12/5,0)*0.1,0.8)</f>
        <v>0</v>
      </c>
      <c r="D13" s="55"/>
    </row>
    <row r="14" spans="1:5" ht="15.75">
      <c r="B14" s="35" t="s">
        <v>1846</v>
      </c>
      <c r="C14" s="56">
        <f>(MAX((C9*270-230)*HCC!C10/100,40))*(MAX(HCC!C13,C11))</f>
        <v>62.611999999999995</v>
      </c>
      <c r="D14" s="55"/>
    </row>
    <row r="15" spans="1:5" ht="18.75">
      <c r="B15" s="36" t="s">
        <v>1841</v>
      </c>
      <c r="C15" s="57">
        <f>+(ROUND(CS*(1+C6)*1.3*IF(OR(C7="Região Autónoma da Madeira",C7="Região Autónoma dos Açores"),1.2,1)*C8,2)+C14)</f>
        <v>985.61199999999997</v>
      </c>
      <c r="D15" s="54">
        <f>CP_HCC</f>
        <v>985.61199999999997</v>
      </c>
    </row>
    <row r="16" spans="1:5">
      <c r="B16" s="51" t="s">
        <v>1822</v>
      </c>
      <c r="C16" s="58">
        <f>+C15/2*28</f>
        <v>13798.567999999999</v>
      </c>
      <c r="D16" s="54"/>
    </row>
    <row r="17" spans="1:4">
      <c r="B17" s="51" t="s">
        <v>1823</v>
      </c>
      <c r="C17" s="58">
        <f>+C15/2*30</f>
        <v>14784.18</v>
      </c>
      <c r="D17" s="54"/>
    </row>
    <row r="18" spans="1:4">
      <c r="B18" s="51" t="s">
        <v>1824</v>
      </c>
      <c r="C18" s="58">
        <f>+C15/2*18</f>
        <v>8870.5079999999998</v>
      </c>
      <c r="D18" s="54"/>
    </row>
    <row r="19" spans="1:4" ht="15.75" thickBot="1">
      <c r="B19" s="52" t="s">
        <v>1825</v>
      </c>
      <c r="C19" s="59">
        <f>+C15/2*6</f>
        <v>2956.8359999999998</v>
      </c>
      <c r="D19" s="54"/>
    </row>
    <row r="20" spans="1:4">
      <c r="C20" s="12"/>
    </row>
    <row r="22" spans="1:4" ht="42">
      <c r="B22" s="28" t="s">
        <v>1847</v>
      </c>
    </row>
    <row r="23" spans="1:4" ht="31.5">
      <c r="B23" s="27" t="s">
        <v>1860</v>
      </c>
    </row>
    <row r="24" spans="1:4" ht="15.75">
      <c r="B24" s="27"/>
    </row>
    <row r="25" spans="1:4" ht="72.75" customHeight="1">
      <c r="A25" s="29" t="s">
        <v>1855</v>
      </c>
      <c r="B25" s="30" t="s">
        <v>1848</v>
      </c>
      <c r="C25" s="186" t="s">
        <v>1861</v>
      </c>
    </row>
    <row r="26" spans="1:4" ht="63">
      <c r="A26" s="29" t="s">
        <v>1071</v>
      </c>
      <c r="B26" s="30" t="s">
        <v>1849</v>
      </c>
    </row>
    <row r="27" spans="1:4" ht="78.75">
      <c r="A27" s="29" t="s">
        <v>1856</v>
      </c>
      <c r="B27" s="30" t="s">
        <v>1850</v>
      </c>
    </row>
    <row r="28" spans="1:4" ht="18.75">
      <c r="A28" s="29" t="s">
        <v>1857</v>
      </c>
      <c r="B28" s="30" t="s">
        <v>1851</v>
      </c>
    </row>
    <row r="29" spans="1:4" ht="120">
      <c r="A29" s="29" t="s">
        <v>1073</v>
      </c>
      <c r="B29" s="31" t="s">
        <v>1852</v>
      </c>
    </row>
    <row r="30" spans="1:4" ht="60">
      <c r="A30" s="29" t="s">
        <v>1858</v>
      </c>
      <c r="B30" s="31" t="s">
        <v>1853</v>
      </c>
    </row>
    <row r="31" spans="1:4" ht="63">
      <c r="A31" s="29" t="s">
        <v>1859</v>
      </c>
      <c r="B31" s="30" t="s">
        <v>1854</v>
      </c>
    </row>
    <row r="32" spans="1:4" ht="15.75">
      <c r="B32" s="26"/>
    </row>
    <row r="33" spans="2:2" ht="15.75">
      <c r="B33" s="26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B1" zoomScale="115" zoomScaleNormal="115" workbookViewId="0">
      <selection activeCell="G5" sqref="G5"/>
    </sheetView>
  </sheetViews>
  <sheetFormatPr defaultColWidth="39.7109375" defaultRowHeight="12"/>
  <cols>
    <col min="1" max="1" width="22.5703125" style="20" bestFit="1" customWidth="1"/>
    <col min="2" max="2" width="61.42578125" style="199" customWidth="1"/>
    <col min="3" max="3" width="9" style="199" bestFit="1" customWidth="1"/>
    <col min="4" max="4" width="48.140625" style="199" customWidth="1"/>
    <col min="5" max="5" width="31.7109375" style="199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84">
      <c r="A1" s="2" t="s">
        <v>1783</v>
      </c>
      <c r="B1" s="10" t="s">
        <v>1791</v>
      </c>
      <c r="C1" s="2" t="s">
        <v>1802</v>
      </c>
      <c r="D1" s="2" t="s">
        <v>2419</v>
      </c>
      <c r="E1" s="2" t="s">
        <v>2413</v>
      </c>
      <c r="F1" s="519" t="s">
        <v>2207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22"/>
      <c r="F2" s="1"/>
      <c r="G2" s="17" t="s">
        <v>1808</v>
      </c>
      <c r="H2" s="18">
        <f>VLOOKUP(município,Table1432[],15,FALSE)</f>
        <v>5.45</v>
      </c>
      <c r="I2" s="25" t="s">
        <v>1081</v>
      </c>
      <c r="J2" s="25" t="s">
        <v>1081</v>
      </c>
      <c r="K2" s="17" t="s">
        <v>1949</v>
      </c>
      <c r="M2" s="11" t="s">
        <v>1812</v>
      </c>
      <c r="O2" s="198" t="s">
        <v>1817</v>
      </c>
      <c r="Q2" s="11" t="s">
        <v>1818</v>
      </c>
      <c r="S2" s="191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23" t="s">
        <v>2414</v>
      </c>
      <c r="E3" s="424" t="s">
        <v>2421</v>
      </c>
      <c r="F3" s="1"/>
      <c r="G3" s="17" t="s">
        <v>1809</v>
      </c>
      <c r="H3" s="18">
        <f>CP_HCC</f>
        <v>985.61199999999997</v>
      </c>
      <c r="I3" s="24">
        <v>0.5</v>
      </c>
      <c r="J3" s="24">
        <v>0.4</v>
      </c>
      <c r="K3" s="197" t="s">
        <v>1950</v>
      </c>
      <c r="M3" s="11" t="s">
        <v>1813</v>
      </c>
      <c r="Q3" s="11" t="s">
        <v>1819</v>
      </c>
      <c r="S3" s="191" t="s">
        <v>1058</v>
      </c>
    </row>
    <row r="4" spans="1:19" ht="110.25">
      <c r="A4" s="1" t="s">
        <v>1784</v>
      </c>
      <c r="B4" s="11" t="s">
        <v>1797</v>
      </c>
      <c r="C4" s="1" t="s">
        <v>1801</v>
      </c>
      <c r="D4" s="423" t="s">
        <v>2415</v>
      </c>
      <c r="E4" s="424" t="s">
        <v>2421</v>
      </c>
      <c r="F4" s="1"/>
      <c r="G4" s="17" t="s">
        <v>1810</v>
      </c>
      <c r="H4" s="18">
        <f>CP_HCC</f>
        <v>985.61199999999997</v>
      </c>
      <c r="I4" s="24">
        <v>1</v>
      </c>
      <c r="J4" s="24">
        <v>0.35</v>
      </c>
      <c r="K4" s="197" t="s">
        <v>1951</v>
      </c>
      <c r="M4" s="11" t="s">
        <v>1814</v>
      </c>
      <c r="Q4" s="11" t="s">
        <v>1820</v>
      </c>
      <c r="S4" s="191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23" t="s">
        <v>2416</v>
      </c>
      <c r="E5" s="424" t="s">
        <v>2422</v>
      </c>
      <c r="F5" s="1"/>
      <c r="G5" s="17" t="s">
        <v>2611</v>
      </c>
      <c r="H5" s="18">
        <f>VLOOKUP(município,Table1432[],14,FALSE)</f>
        <v>1129</v>
      </c>
      <c r="I5" s="24">
        <v>0.4</v>
      </c>
      <c r="J5" s="24">
        <v>0.3</v>
      </c>
      <c r="K5" s="197" t="s">
        <v>1952</v>
      </c>
      <c r="M5" s="11" t="s">
        <v>1815</v>
      </c>
      <c r="Q5" s="11" t="s">
        <v>1821</v>
      </c>
      <c r="S5" s="191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23" t="s">
        <v>2417</v>
      </c>
      <c r="E6" s="424" t="s">
        <v>2422</v>
      </c>
      <c r="F6" s="1"/>
      <c r="G6" s="17" t="s">
        <v>1877</v>
      </c>
      <c r="H6" s="18">
        <f>H5</f>
        <v>1129</v>
      </c>
      <c r="I6" s="24">
        <v>0.45</v>
      </c>
      <c r="J6" s="24">
        <v>0.35</v>
      </c>
      <c r="K6" s="197" t="s">
        <v>1953</v>
      </c>
      <c r="M6" s="11" t="s">
        <v>1816</v>
      </c>
      <c r="S6" s="191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23" t="s">
        <v>2418</v>
      </c>
      <c r="E7" s="424" t="s">
        <v>2422</v>
      </c>
      <c r="F7" s="1"/>
      <c r="G7" s="518" t="s">
        <v>1876</v>
      </c>
      <c r="H7" s="18">
        <f>HCC!C14</f>
        <v>62.611999999999995</v>
      </c>
      <c r="I7" s="23">
        <v>0.5</v>
      </c>
      <c r="J7" s="23">
        <v>0.35</v>
      </c>
      <c r="K7" s="197"/>
      <c r="S7" s="191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23" t="s">
        <v>2420</v>
      </c>
      <c r="E8" s="424" t="s">
        <v>2422</v>
      </c>
      <c r="F8" s="1"/>
      <c r="G8" s="17" t="s">
        <v>1811</v>
      </c>
      <c r="H8" s="60">
        <v>100</v>
      </c>
      <c r="I8" s="23">
        <v>0</v>
      </c>
      <c r="J8" s="23">
        <v>0</v>
      </c>
      <c r="K8" s="197"/>
      <c r="S8" s="191" t="s">
        <v>2364</v>
      </c>
    </row>
    <row r="9" spans="1:19" ht="12.75">
      <c r="G9" s="17"/>
      <c r="H9" s="19"/>
      <c r="I9" s="19"/>
      <c r="J9" s="19"/>
    </row>
    <row r="10" spans="1:19" ht="45">
      <c r="G10" s="61" t="s">
        <v>1843</v>
      </c>
      <c r="H10" s="25"/>
      <c r="I10" s="19"/>
      <c r="J10" s="19"/>
    </row>
    <row r="11" spans="1:19" ht="56.25">
      <c r="G11" s="62" t="s">
        <v>1842</v>
      </c>
      <c r="H11" s="25"/>
      <c r="J11" s="19"/>
    </row>
    <row r="12" spans="1:19" ht="33.75">
      <c r="G12" s="63" t="s">
        <v>1844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I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7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7"/>
    <col min="17" max="17" width="15" style="87" bestFit="1" customWidth="1"/>
    <col min="18" max="18" width="25.5703125" style="87" bestFit="1" customWidth="1"/>
    <col min="19" max="19" width="9.140625" style="87"/>
    <col min="20" max="20" width="12.140625" style="87" customWidth="1"/>
    <col min="21" max="21" width="11.42578125" style="87" customWidth="1"/>
    <col min="22" max="22" width="23.5703125" style="8" customWidth="1"/>
    <col min="23" max="23" width="9.140625" style="8"/>
    <col min="24" max="24" width="30.140625" style="8" customWidth="1"/>
    <col min="25" max="25" width="9.140625" style="8"/>
    <col min="26" max="26" width="35.42578125" style="8" customWidth="1"/>
    <col min="27" max="16384" width="9.14062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2" t="s">
        <v>1883</v>
      </c>
      <c r="H1" s="7" t="s">
        <v>351</v>
      </c>
      <c r="J1" s="7" t="s">
        <v>357</v>
      </c>
      <c r="L1" s="7" t="s">
        <v>1839</v>
      </c>
      <c r="M1" s="7" t="s">
        <v>1840</v>
      </c>
      <c r="O1" s="183" t="s">
        <v>1920</v>
      </c>
      <c r="P1" s="332"/>
      <c r="Q1" s="331" t="s">
        <v>1911</v>
      </c>
      <c r="R1" s="331" t="s">
        <v>2184</v>
      </c>
      <c r="S1" s="86"/>
      <c r="T1" s="356" t="s">
        <v>2207</v>
      </c>
      <c r="U1" s="357" t="s">
        <v>2209</v>
      </c>
      <c r="V1" s="357" t="s">
        <v>1961</v>
      </c>
      <c r="X1" s="7" t="s">
        <v>2447</v>
      </c>
      <c r="Z1" s="86" t="s">
        <v>2575</v>
      </c>
    </row>
    <row r="2" spans="1:26">
      <c r="A2" s="8" t="s">
        <v>5</v>
      </c>
      <c r="C2" s="8" t="s">
        <v>13</v>
      </c>
      <c r="E2" s="151" t="s">
        <v>1901</v>
      </c>
      <c r="F2" s="151" t="s">
        <v>1902</v>
      </c>
      <c r="H2" s="8" t="s">
        <v>353</v>
      </c>
      <c r="J2" s="8">
        <v>1</v>
      </c>
      <c r="L2" s="8">
        <v>2021</v>
      </c>
      <c r="M2" s="22">
        <v>7.4999999999999997E-2</v>
      </c>
      <c r="O2" s="183" t="s">
        <v>1912</v>
      </c>
      <c r="P2" s="332"/>
      <c r="Q2" s="331" t="s">
        <v>1057</v>
      </c>
      <c r="R2" s="331">
        <v>57</v>
      </c>
      <c r="T2" s="87" t="s">
        <v>1954</v>
      </c>
      <c r="U2" s="87">
        <v>1</v>
      </c>
      <c r="V2" s="87" t="s">
        <v>1058</v>
      </c>
      <c r="X2" s="8" t="s">
        <v>1065</v>
      </c>
      <c r="Y2" s="8" t="s">
        <v>2561</v>
      </c>
      <c r="Z2" s="87" t="s">
        <v>2576</v>
      </c>
    </row>
    <row r="3" spans="1:26">
      <c r="A3" s="8" t="s">
        <v>4</v>
      </c>
      <c r="C3" s="8" t="s">
        <v>14</v>
      </c>
      <c r="E3" s="151" t="s">
        <v>1884</v>
      </c>
      <c r="F3" s="151" t="s">
        <v>1888</v>
      </c>
      <c r="H3" s="8" t="s">
        <v>352</v>
      </c>
      <c r="J3" s="8">
        <v>2</v>
      </c>
      <c r="L3" s="8">
        <v>2022</v>
      </c>
      <c r="M3" s="22">
        <v>0.05</v>
      </c>
      <c r="O3" s="183" t="s">
        <v>1914</v>
      </c>
      <c r="P3" s="332"/>
      <c r="Q3" s="331" t="s">
        <v>1058</v>
      </c>
      <c r="R3" s="331">
        <v>73</v>
      </c>
      <c r="T3" s="87" t="s">
        <v>1955</v>
      </c>
      <c r="U3" s="87">
        <v>2</v>
      </c>
      <c r="V3" s="87" t="s">
        <v>1058</v>
      </c>
      <c r="X3" s="8" t="s">
        <v>1064</v>
      </c>
      <c r="Y3" s="8" t="s">
        <v>2562</v>
      </c>
      <c r="Z3" s="87" t="s">
        <v>2577</v>
      </c>
    </row>
    <row r="4" spans="1:26" ht="30">
      <c r="C4" s="8" t="s">
        <v>7</v>
      </c>
      <c r="E4" s="151" t="s">
        <v>1885</v>
      </c>
      <c r="F4" s="151" t="s">
        <v>1891</v>
      </c>
      <c r="H4" s="8" t="s">
        <v>354</v>
      </c>
      <c r="J4" s="8">
        <v>3</v>
      </c>
      <c r="L4" s="8">
        <v>2023</v>
      </c>
      <c r="M4" s="22">
        <v>2.5000000000000001E-2</v>
      </c>
      <c r="O4" s="183" t="s">
        <v>1919</v>
      </c>
      <c r="P4" s="332"/>
      <c r="Q4" s="331" t="s">
        <v>1059</v>
      </c>
      <c r="R4" s="331">
        <v>95</v>
      </c>
      <c r="T4" s="87" t="s">
        <v>1956</v>
      </c>
      <c r="U4" s="87">
        <v>3</v>
      </c>
      <c r="V4" s="87" t="s">
        <v>1059</v>
      </c>
      <c r="Y4" s="8" t="s">
        <v>1900</v>
      </c>
      <c r="Z4" s="87" t="s">
        <v>2578</v>
      </c>
    </row>
    <row r="5" spans="1:26" ht="45">
      <c r="A5" s="16" t="s">
        <v>1900</v>
      </c>
      <c r="E5" s="8" t="s">
        <v>1886</v>
      </c>
      <c r="F5" s="121" t="s">
        <v>1889</v>
      </c>
      <c r="H5" s="8" t="s">
        <v>356</v>
      </c>
      <c r="J5" s="8">
        <v>4</v>
      </c>
      <c r="O5" s="183" t="s">
        <v>1918</v>
      </c>
      <c r="P5" s="332"/>
      <c r="Q5" s="331" t="s">
        <v>1060</v>
      </c>
      <c r="R5" s="331">
        <v>117</v>
      </c>
      <c r="T5" s="87" t="s">
        <v>1957</v>
      </c>
      <c r="U5" s="87">
        <v>4</v>
      </c>
      <c r="V5" s="87" t="s">
        <v>1059</v>
      </c>
      <c r="Z5" s="87" t="s">
        <v>2579</v>
      </c>
    </row>
    <row r="6" spans="1:26" ht="45">
      <c r="A6" s="16" t="s">
        <v>1065</v>
      </c>
      <c r="C6" s="7" t="s">
        <v>1056</v>
      </c>
      <c r="E6" s="151" t="s">
        <v>1903</v>
      </c>
      <c r="F6" s="151" t="s">
        <v>1904</v>
      </c>
      <c r="H6" s="8" t="s">
        <v>355</v>
      </c>
      <c r="J6" s="8">
        <v>5</v>
      </c>
      <c r="O6" s="183" t="s">
        <v>1917</v>
      </c>
      <c r="P6" s="332"/>
      <c r="Q6" s="331" t="s">
        <v>1061</v>
      </c>
      <c r="R6" s="331">
        <v>128</v>
      </c>
      <c r="T6" s="87" t="s">
        <v>1958</v>
      </c>
      <c r="U6" s="87">
        <v>5</v>
      </c>
      <c r="V6" s="87" t="s">
        <v>1060</v>
      </c>
    </row>
    <row r="7" spans="1:26">
      <c r="A7" s="16" t="s">
        <v>1064</v>
      </c>
      <c r="C7" s="8" t="s">
        <v>1780</v>
      </c>
      <c r="E7" s="8" t="s">
        <v>1887</v>
      </c>
      <c r="F7" s="121" t="s">
        <v>1890</v>
      </c>
      <c r="H7" s="8" t="s">
        <v>8</v>
      </c>
      <c r="O7" s="183"/>
      <c r="P7" s="332"/>
      <c r="Q7" s="331" t="s">
        <v>1062</v>
      </c>
      <c r="R7" s="331">
        <v>150</v>
      </c>
      <c r="T7" s="87" t="s">
        <v>1959</v>
      </c>
      <c r="U7" s="87">
        <v>6</v>
      </c>
      <c r="V7" s="87" t="s">
        <v>1060</v>
      </c>
    </row>
    <row r="8" spans="1:26" ht="15.75" thickBot="1">
      <c r="C8" s="8" t="s">
        <v>1781</v>
      </c>
      <c r="E8" s="151" t="s">
        <v>1905</v>
      </c>
      <c r="F8" s="151">
        <v>217231652</v>
      </c>
      <c r="H8" s="8" t="s">
        <v>10</v>
      </c>
      <c r="O8" s="183"/>
      <c r="P8" s="332"/>
      <c r="T8" s="87" t="s">
        <v>1960</v>
      </c>
      <c r="U8" s="87">
        <v>7</v>
      </c>
      <c r="V8" s="87" t="s">
        <v>1061</v>
      </c>
    </row>
    <row r="9" spans="1:26" ht="18">
      <c r="A9" s="149" t="s">
        <v>1879</v>
      </c>
      <c r="C9" s="8" t="s">
        <v>1782</v>
      </c>
      <c r="H9" s="8" t="s">
        <v>9</v>
      </c>
      <c r="T9" s="87" t="s">
        <v>2201</v>
      </c>
      <c r="U9" s="87">
        <v>8</v>
      </c>
      <c r="V9" s="87" t="s">
        <v>1061</v>
      </c>
    </row>
    <row r="10" spans="1:26" ht="30.75" thickBot="1">
      <c r="A10" s="150" t="s">
        <v>1880</v>
      </c>
      <c r="E10" s="8" t="s">
        <v>1897</v>
      </c>
      <c r="T10" s="87" t="s">
        <v>2202</v>
      </c>
      <c r="U10" s="87">
        <v>9</v>
      </c>
      <c r="V10" s="87" t="s">
        <v>1062</v>
      </c>
    </row>
    <row r="11" spans="1:26">
      <c r="C11" s="8" t="s">
        <v>1878</v>
      </c>
      <c r="E11" s="8" t="s">
        <v>1898</v>
      </c>
      <c r="T11" s="87" t="s">
        <v>2203</v>
      </c>
      <c r="U11" s="87">
        <v>10</v>
      </c>
      <c r="V11" s="87" t="s">
        <v>1062</v>
      </c>
    </row>
    <row r="12" spans="1:26">
      <c r="A12" s="304" t="s">
        <v>2152</v>
      </c>
      <c r="C12" s="8" t="s">
        <v>1892</v>
      </c>
      <c r="E12" s="8" t="s">
        <v>1899</v>
      </c>
      <c r="T12" s="87" t="s">
        <v>2204</v>
      </c>
      <c r="U12" s="87">
        <v>11</v>
      </c>
      <c r="V12" s="8" t="s">
        <v>2210</v>
      </c>
    </row>
    <row r="13" spans="1:26">
      <c r="C13" s="8" t="s">
        <v>1893</v>
      </c>
      <c r="T13" s="87" t="s">
        <v>2205</v>
      </c>
      <c r="U13" s="87">
        <v>12</v>
      </c>
      <c r="V13" s="8" t="s">
        <v>2210</v>
      </c>
    </row>
    <row r="14" spans="1:26">
      <c r="T14" s="87" t="s">
        <v>2206</v>
      </c>
      <c r="U14" s="87">
        <v>13</v>
      </c>
      <c r="V14" s="8" t="s">
        <v>2211</v>
      </c>
    </row>
    <row r="15" spans="1:26">
      <c r="I15" s="7"/>
    </row>
    <row r="16" spans="1:26">
      <c r="C16" s="86" t="s">
        <v>1963</v>
      </c>
    </row>
    <row r="17" spans="3:11">
      <c r="C17" s="87" t="s">
        <v>1962</v>
      </c>
    </row>
    <row r="18" spans="3:11">
      <c r="C18" s="87" t="s">
        <v>8</v>
      </c>
    </row>
    <row r="19" spans="3:11">
      <c r="C19" s="87" t="s">
        <v>10</v>
      </c>
    </row>
    <row r="20" spans="3:11">
      <c r="C20" s="87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40625" defaultRowHeight="15.75"/>
  <cols>
    <col min="1" max="1" width="18.140625" style="96" bestFit="1" customWidth="1"/>
    <col min="2" max="2" width="19.140625" style="97" bestFit="1" customWidth="1"/>
    <col min="3" max="3" width="19.140625" style="96" bestFit="1" customWidth="1"/>
    <col min="4" max="4" width="25" style="96" bestFit="1" customWidth="1"/>
    <col min="5" max="5" width="19.28515625" style="98" bestFit="1" customWidth="1"/>
    <col min="6" max="6" width="25" style="98" bestFit="1" customWidth="1"/>
    <col min="7" max="7" width="20.42578125" style="98" bestFit="1" customWidth="1"/>
    <col min="8" max="8" width="25" style="99" bestFit="1" customWidth="1"/>
    <col min="9" max="9" width="20.42578125" style="99" bestFit="1" customWidth="1"/>
    <col min="10" max="10" width="25" style="99" bestFit="1" customWidth="1"/>
    <col min="11" max="11" width="21" style="99" bestFit="1" customWidth="1"/>
    <col min="12" max="12" width="24.85546875" style="99" bestFit="1" customWidth="1"/>
    <col min="13" max="13" width="21" style="99" bestFit="1" customWidth="1"/>
    <col min="14" max="14" width="14.28515625" style="87" bestFit="1" customWidth="1"/>
    <col min="15" max="15" width="13.85546875" style="87" bestFit="1" customWidth="1"/>
    <col min="16" max="16" width="20.7109375" style="87" bestFit="1" customWidth="1"/>
    <col min="17" max="17" width="20.85546875" style="87" bestFit="1" customWidth="1"/>
    <col min="18" max="18" width="2.5703125" style="87" customWidth="1"/>
    <col min="19" max="19" width="24.85546875" style="93" bestFit="1" customWidth="1"/>
    <col min="20" max="20" width="15.28515625" style="93" bestFit="1" customWidth="1"/>
    <col min="21" max="21" width="1.85546875" style="93" customWidth="1"/>
    <col min="22" max="22" width="25" style="93" bestFit="1" customWidth="1"/>
    <col min="23" max="23" width="19" style="93" bestFit="1" customWidth="1"/>
    <col min="24" max="24" width="3.5703125" style="93" customWidth="1"/>
    <col min="25" max="25" width="25" style="93" bestFit="1" customWidth="1"/>
    <col min="26" max="26" width="18.7109375" style="93" bestFit="1" customWidth="1"/>
    <col min="27" max="27" width="3.5703125" style="93" customWidth="1"/>
    <col min="28" max="28" width="24.85546875" style="93" bestFit="1" customWidth="1"/>
    <col min="29" max="29" width="21.7109375" style="93" bestFit="1" customWidth="1"/>
    <col min="30" max="30" width="3.5703125" style="93" customWidth="1"/>
    <col min="31" max="31" width="25" style="93" bestFit="1" customWidth="1"/>
    <col min="32" max="32" width="18.7109375" style="93" bestFit="1" customWidth="1"/>
    <col min="33" max="33" width="3.5703125" style="87" customWidth="1"/>
    <col min="34" max="16384" width="9.140625" style="87"/>
  </cols>
  <sheetData>
    <row r="1" spans="1:32" s="86" customFormat="1">
      <c r="A1" s="95" t="s">
        <v>0</v>
      </c>
      <c r="B1" s="76" t="s">
        <v>1865</v>
      </c>
      <c r="C1" s="76" t="s">
        <v>1866</v>
      </c>
      <c r="D1" s="103" t="s">
        <v>15</v>
      </c>
      <c r="E1" s="104" t="s">
        <v>1862</v>
      </c>
      <c r="F1" s="105" t="s">
        <v>1863</v>
      </c>
      <c r="G1" s="94" t="s">
        <v>1864</v>
      </c>
      <c r="H1" s="105" t="s">
        <v>1867</v>
      </c>
      <c r="I1" s="94" t="s">
        <v>1868</v>
      </c>
      <c r="J1" s="106" t="s">
        <v>1869</v>
      </c>
      <c r="K1" s="107" t="s">
        <v>1870</v>
      </c>
      <c r="L1" s="106" t="s">
        <v>1871</v>
      </c>
      <c r="M1" s="107" t="s">
        <v>1872</v>
      </c>
      <c r="N1" s="76" t="s">
        <v>1837</v>
      </c>
      <c r="O1" s="76" t="s">
        <v>1838</v>
      </c>
      <c r="P1" s="76" t="s">
        <v>1881</v>
      </c>
      <c r="Q1" s="76" t="s">
        <v>1882</v>
      </c>
      <c r="S1" s="93" t="s">
        <v>1826</v>
      </c>
      <c r="T1" s="93" t="s">
        <v>1827</v>
      </c>
      <c r="U1" s="93"/>
      <c r="V1" s="93" t="s">
        <v>1828</v>
      </c>
      <c r="W1" s="93" t="s">
        <v>1829</v>
      </c>
      <c r="X1" s="93"/>
      <c r="Y1" s="93" t="s">
        <v>1830</v>
      </c>
      <c r="Z1" s="92" t="s">
        <v>1831</v>
      </c>
      <c r="AA1" s="93"/>
      <c r="AB1" s="93" t="s">
        <v>1832</v>
      </c>
      <c r="AC1" s="93" t="s">
        <v>1834</v>
      </c>
      <c r="AD1" s="93"/>
      <c r="AE1" s="93" t="s">
        <v>1833</v>
      </c>
      <c r="AF1" s="92" t="s">
        <v>1835</v>
      </c>
    </row>
    <row r="2" spans="1:32" ht="18.75">
      <c r="A2" s="77" t="s">
        <v>16</v>
      </c>
      <c r="B2" s="14" t="s">
        <v>853</v>
      </c>
      <c r="C2" s="93" t="s">
        <v>556</v>
      </c>
      <c r="D2" s="91" t="s">
        <v>17</v>
      </c>
      <c r="E2" s="108" t="str">
        <f>VLOOKUP(Table1432[[#This Row],[NUTS I]],Table1533[],2,FALSE)</f>
        <v>1</v>
      </c>
      <c r="F2" s="115" t="s">
        <v>18</v>
      </c>
      <c r="G2" s="108" t="str">
        <f>VLOOKUP(Table1432[[#This Row],[NUTS II 2011]],Table1634[],2,FALSE)</f>
        <v>16</v>
      </c>
      <c r="H2" s="91" t="s">
        <v>18</v>
      </c>
      <c r="I2" s="108" t="str">
        <f>VLOOKUP(Table1432[[#This Row],[NUTS II 2013]],Table162436[],2,FALSE)</f>
        <v>16</v>
      </c>
      <c r="J2" s="115" t="s">
        <v>19</v>
      </c>
      <c r="K2" s="108" t="str">
        <f>VLOOKUP(Table1432[[#This Row],[NUTS III 2011]],Table1735[],2,FALSE)</f>
        <v>16C</v>
      </c>
      <c r="L2" s="91" t="s">
        <v>19</v>
      </c>
      <c r="M2" s="108" t="str">
        <f>VLOOKUP(Table1432[[#This Row],[NUTS III 2013]],Table172537[],2,FALSE)</f>
        <v>16I</v>
      </c>
      <c r="N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6">
        <v>4</v>
      </c>
      <c r="Q2" s="113">
        <v>15</v>
      </c>
      <c r="S2" s="93" t="s">
        <v>17</v>
      </c>
      <c r="T2" s="93" t="s">
        <v>362</v>
      </c>
      <c r="V2" s="102" t="s">
        <v>25</v>
      </c>
      <c r="W2" s="102" t="s">
        <v>507</v>
      </c>
      <c r="Y2" s="102" t="s">
        <v>26</v>
      </c>
      <c r="Z2" s="100" t="s">
        <v>800</v>
      </c>
      <c r="AB2" s="93" t="s">
        <v>1</v>
      </c>
      <c r="AC2" s="93" t="s">
        <v>363</v>
      </c>
      <c r="AE2" s="93" t="s">
        <v>26</v>
      </c>
      <c r="AF2" s="93" t="s">
        <v>459</v>
      </c>
    </row>
    <row r="3" spans="1:32" ht="18.75">
      <c r="A3" s="78" t="s">
        <v>20</v>
      </c>
      <c r="B3" s="14" t="s">
        <v>962</v>
      </c>
      <c r="C3" s="93" t="s">
        <v>621</v>
      </c>
      <c r="D3" s="91" t="s">
        <v>17</v>
      </c>
      <c r="E3" s="108" t="str">
        <f>VLOOKUP(Table1432[[#This Row],[NUTS I]],Table1533[],2,FALSE)</f>
        <v>1</v>
      </c>
      <c r="F3" s="115" t="s">
        <v>18</v>
      </c>
      <c r="G3" s="108" t="str">
        <f>VLOOKUP(Table1432[[#This Row],[NUTS II 2011]],Table1634[],2,FALSE)</f>
        <v>16</v>
      </c>
      <c r="H3" s="91" t="s">
        <v>18</v>
      </c>
      <c r="I3" s="108" t="str">
        <f>VLOOKUP(Table1432[[#This Row],[NUTS II 2013]],Table162436[],2,FALSE)</f>
        <v>16</v>
      </c>
      <c r="J3" s="115" t="s">
        <v>964</v>
      </c>
      <c r="K3" s="108" t="str">
        <f>VLOOKUP(Table1432[[#This Row],[NUTS III 2011]],Table1735[],2,FALSE)</f>
        <v>161</v>
      </c>
      <c r="L3" s="91" t="s">
        <v>21</v>
      </c>
      <c r="M3" s="108" t="str">
        <f>VLOOKUP(Table1432[[#This Row],[NUTS III 2013]],Table172537[],2,FALSE)</f>
        <v>16D</v>
      </c>
      <c r="N3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6">
        <v>0</v>
      </c>
      <c r="Q3" s="114">
        <v>0</v>
      </c>
      <c r="S3" s="93" t="s">
        <v>64</v>
      </c>
      <c r="T3" s="93" t="s">
        <v>426</v>
      </c>
      <c r="V3" s="102" t="s">
        <v>29</v>
      </c>
      <c r="W3" s="102" t="s">
        <v>444</v>
      </c>
      <c r="Y3" s="102" t="s">
        <v>31</v>
      </c>
      <c r="Z3" s="100" t="s">
        <v>506</v>
      </c>
      <c r="AB3" s="93" t="s">
        <v>18</v>
      </c>
      <c r="AC3" s="93" t="s">
        <v>636</v>
      </c>
      <c r="AE3" s="93" t="s">
        <v>31</v>
      </c>
      <c r="AF3" s="93" t="s">
        <v>506</v>
      </c>
    </row>
    <row r="4" spans="1:32" ht="18.75">
      <c r="A4" s="78" t="s">
        <v>22</v>
      </c>
      <c r="B4" s="14" t="s">
        <v>915</v>
      </c>
      <c r="C4" s="93" t="s">
        <v>578</v>
      </c>
      <c r="D4" s="91" t="s">
        <v>17</v>
      </c>
      <c r="E4" s="108" t="str">
        <f>VLOOKUP(Table1432[[#This Row],[NUTS I]],Table1533[],2,FALSE)</f>
        <v>1</v>
      </c>
      <c r="F4" s="115" t="s">
        <v>18</v>
      </c>
      <c r="G4" s="108" t="str">
        <f>VLOOKUP(Table1432[[#This Row],[NUTS II 2011]],Table1634[],2,FALSE)</f>
        <v>16</v>
      </c>
      <c r="H4" s="91" t="s">
        <v>18</v>
      </c>
      <c r="I4" s="108" t="str">
        <f>VLOOKUP(Table1432[[#This Row],[NUTS II 2013]],Table162436[],2,FALSE)</f>
        <v>16</v>
      </c>
      <c r="J4" s="115" t="s">
        <v>917</v>
      </c>
      <c r="K4" s="108" t="str">
        <f>VLOOKUP(Table1432[[#This Row],[NUTS III 2011]],Table1735[],2,FALSE)</f>
        <v>165</v>
      </c>
      <c r="L4" s="92" t="s">
        <v>23</v>
      </c>
      <c r="M4" s="108" t="str">
        <f>VLOOKUP(Table1432[[#This Row],[NUTS III 2013]],Table172537[],2,FALSE)</f>
        <v>16G</v>
      </c>
      <c r="N4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6">
        <v>1</v>
      </c>
      <c r="Q4" s="113">
        <v>1</v>
      </c>
      <c r="S4" s="93" t="s">
        <v>99</v>
      </c>
      <c r="T4" s="93" t="s">
        <v>404</v>
      </c>
      <c r="V4" s="102" t="s">
        <v>18</v>
      </c>
      <c r="W4" s="102" t="s">
        <v>636</v>
      </c>
      <c r="Y4" s="102" t="s">
        <v>29</v>
      </c>
      <c r="Z4" s="100">
        <v>150</v>
      </c>
      <c r="AB4" s="93" t="s">
        <v>36</v>
      </c>
      <c r="AC4" s="93" t="s">
        <v>527</v>
      </c>
      <c r="AE4" s="93" t="s">
        <v>29</v>
      </c>
      <c r="AF4" s="93">
        <v>150</v>
      </c>
    </row>
    <row r="5" spans="1:32" ht="18.75">
      <c r="A5" s="78" t="s">
        <v>24</v>
      </c>
      <c r="B5" s="14" t="s">
        <v>799</v>
      </c>
      <c r="C5" s="93" t="s">
        <v>458</v>
      </c>
      <c r="D5" s="91" t="s">
        <v>17</v>
      </c>
      <c r="E5" s="108" t="str">
        <f>VLOOKUP(Table1432[[#This Row],[NUTS I]],Table1533[],2,FALSE)</f>
        <v>1</v>
      </c>
      <c r="F5" s="115" t="s">
        <v>25</v>
      </c>
      <c r="G5" s="108" t="str">
        <f>VLOOKUP(Table1432[[#This Row],[NUTS II 2011]],Table1634[],2,FALSE)</f>
        <v>18</v>
      </c>
      <c r="H5" s="92" t="s">
        <v>25</v>
      </c>
      <c r="I5" s="108" t="str">
        <f>VLOOKUP(Table1432[[#This Row],[NUTS II 2013]],Table162436[],2,FALSE)</f>
        <v>18</v>
      </c>
      <c r="J5" s="115" t="s">
        <v>26</v>
      </c>
      <c r="K5" s="108" t="str">
        <f>VLOOKUP(Table1432[[#This Row],[NUTS III 2011]],Table1735[],2,FALSE)</f>
        <v>183</v>
      </c>
      <c r="L5" s="91" t="s">
        <v>26</v>
      </c>
      <c r="M5" s="108" t="str">
        <f>VLOOKUP(Table1432[[#This Row],[NUTS III 2013]],Table172537[],2,FALSE)</f>
        <v>187</v>
      </c>
      <c r="N5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6">
        <v>0</v>
      </c>
      <c r="Q5" s="114">
        <v>0</v>
      </c>
      <c r="S5" s="93" t="s">
        <v>6</v>
      </c>
      <c r="T5" s="93">
        <f>SUBTOTAL(103,Table1533[CodNUTI])</f>
        <v>3</v>
      </c>
      <c r="V5" s="102" t="s">
        <v>167</v>
      </c>
      <c r="W5" s="102" t="s">
        <v>527</v>
      </c>
      <c r="Y5" s="102" t="s">
        <v>53</v>
      </c>
      <c r="Z5" s="100" t="s">
        <v>816</v>
      </c>
      <c r="AB5" s="93" t="s">
        <v>25</v>
      </c>
      <c r="AC5" s="93" t="s">
        <v>507</v>
      </c>
      <c r="AE5" s="93" t="s">
        <v>53</v>
      </c>
      <c r="AF5" s="93" t="s">
        <v>475</v>
      </c>
    </row>
    <row r="6" spans="1:32" ht="31.5">
      <c r="A6" s="77" t="s">
        <v>27</v>
      </c>
      <c r="B6" s="14" t="s">
        <v>961</v>
      </c>
      <c r="C6" s="93" t="s">
        <v>620</v>
      </c>
      <c r="D6" s="91" t="s">
        <v>17</v>
      </c>
      <c r="E6" s="108" t="str">
        <f>VLOOKUP(Table1432[[#This Row],[NUTS I]],Table1533[],2,FALSE)</f>
        <v>1</v>
      </c>
      <c r="F6" s="115" t="s">
        <v>18</v>
      </c>
      <c r="G6" s="108" t="str">
        <f>VLOOKUP(Table1432[[#This Row],[NUTS II 2011]],Table1634[],2,FALSE)</f>
        <v>16</v>
      </c>
      <c r="H6" s="91" t="s">
        <v>18</v>
      </c>
      <c r="I6" s="108" t="str">
        <f>VLOOKUP(Table1432[[#This Row],[NUTS II 2013]],Table162436[],2,FALSE)</f>
        <v>16</v>
      </c>
      <c r="J6" s="115" t="s">
        <v>964</v>
      </c>
      <c r="K6" s="108" t="str">
        <f>VLOOKUP(Table1432[[#This Row],[NUTS III 2011]],Table1735[],2,FALSE)</f>
        <v>161</v>
      </c>
      <c r="L6" s="91" t="s">
        <v>21</v>
      </c>
      <c r="M6" s="108" t="str">
        <f>VLOOKUP(Table1432[[#This Row],[NUTS III 2013]],Table172537[],2,FALSE)</f>
        <v>16D</v>
      </c>
      <c r="N6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6">
        <v>0</v>
      </c>
      <c r="Q6" s="113">
        <v>0</v>
      </c>
      <c r="V6" s="102" t="s">
        <v>1</v>
      </c>
      <c r="W6" s="102" t="s">
        <v>363</v>
      </c>
      <c r="Y6" s="102" t="s">
        <v>980</v>
      </c>
      <c r="Z6" s="100" t="s">
        <v>979</v>
      </c>
      <c r="AB6" s="93" t="s">
        <v>29</v>
      </c>
      <c r="AC6" s="93" t="s">
        <v>444</v>
      </c>
      <c r="AE6" s="93" t="s">
        <v>67</v>
      </c>
      <c r="AF6" s="93" t="s">
        <v>372</v>
      </c>
    </row>
    <row r="7" spans="1:32" ht="18.75">
      <c r="A7" s="78" t="s">
        <v>28</v>
      </c>
      <c r="B7" s="14" t="s">
        <v>760</v>
      </c>
      <c r="C7" s="93" t="s">
        <v>442</v>
      </c>
      <c r="D7" s="91" t="s">
        <v>17</v>
      </c>
      <c r="E7" s="108" t="str">
        <f>VLOOKUP(Table1432[[#This Row],[NUTS I]],Table1533[],2,FALSE)</f>
        <v>1</v>
      </c>
      <c r="F7" s="115" t="s">
        <v>29</v>
      </c>
      <c r="G7" s="108" t="str">
        <f>VLOOKUP(Table1432[[#This Row],[NUTS II 2011]],Table1634[],2,FALSE)</f>
        <v>15</v>
      </c>
      <c r="H7" s="92" t="s">
        <v>29</v>
      </c>
      <c r="I7" s="108" t="str">
        <f>VLOOKUP(Table1432[[#This Row],[NUTS II 2013]],Table162436[],2,FALSE)</f>
        <v>15</v>
      </c>
      <c r="J7" s="115" t="s">
        <v>29</v>
      </c>
      <c r="K7" s="108">
        <f>VLOOKUP(Table1432[[#This Row],[NUTS III 2011]],Table1735[],2,FALSE)</f>
        <v>150</v>
      </c>
      <c r="L7" s="91" t="s">
        <v>29</v>
      </c>
      <c r="M7" s="108">
        <f>VLOOKUP(Table1432[[#This Row],[NUTS III 2013]],Table172537[],2,FALSE)</f>
        <v>150</v>
      </c>
      <c r="N7" s="110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6">
        <v>19</v>
      </c>
      <c r="Q7" s="114">
        <v>87</v>
      </c>
      <c r="V7" s="102" t="s">
        <v>99</v>
      </c>
      <c r="W7" s="102" t="s">
        <v>403</v>
      </c>
      <c r="Y7" s="102" t="s">
        <v>94</v>
      </c>
      <c r="Z7" s="100" t="s">
        <v>1044</v>
      </c>
      <c r="AB7" s="93" t="s">
        <v>64</v>
      </c>
      <c r="AC7" s="93" t="s">
        <v>425</v>
      </c>
      <c r="AE7" s="93" t="s">
        <v>90</v>
      </c>
      <c r="AF7" s="93" t="s">
        <v>685</v>
      </c>
    </row>
    <row r="8" spans="1:32" ht="18.75">
      <c r="A8" s="78" t="s">
        <v>30</v>
      </c>
      <c r="B8" s="14" t="s">
        <v>820</v>
      </c>
      <c r="C8" s="93" t="s">
        <v>505</v>
      </c>
      <c r="D8" s="91" t="s">
        <v>17</v>
      </c>
      <c r="E8" s="108" t="str">
        <f>VLOOKUP(Table1432[[#This Row],[NUTS I]],Table1533[],2,FALSE)</f>
        <v>1</v>
      </c>
      <c r="F8" s="115" t="s">
        <v>25</v>
      </c>
      <c r="G8" s="108" t="str">
        <f>VLOOKUP(Table1432[[#This Row],[NUTS II 2011]],Table1634[],2,FALSE)</f>
        <v>18</v>
      </c>
      <c r="H8" s="92" t="s">
        <v>25</v>
      </c>
      <c r="I8" s="108" t="str">
        <f>VLOOKUP(Table1432[[#This Row],[NUTS II 2013]],Table162436[],2,FALSE)</f>
        <v>18</v>
      </c>
      <c r="J8" s="115" t="s">
        <v>31</v>
      </c>
      <c r="K8" s="108" t="str">
        <f>VLOOKUP(Table1432[[#This Row],[NUTS III 2011]],Table1735[],2,FALSE)</f>
        <v>181</v>
      </c>
      <c r="L8" s="91" t="s">
        <v>31</v>
      </c>
      <c r="M8" s="108" t="str">
        <f>VLOOKUP(Table1432[[#This Row],[NUTS III 2013]],Table172537[],2,FALSE)</f>
        <v>181</v>
      </c>
      <c r="N8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6">
        <v>4</v>
      </c>
      <c r="Q8" s="114">
        <v>4</v>
      </c>
      <c r="V8" s="102" t="s">
        <v>64</v>
      </c>
      <c r="W8" s="102" t="s">
        <v>425</v>
      </c>
      <c r="Y8" s="102" t="s">
        <v>44</v>
      </c>
      <c r="Z8" s="100" t="s">
        <v>785</v>
      </c>
      <c r="AB8" s="93" t="s">
        <v>99</v>
      </c>
      <c r="AC8" s="93" t="s">
        <v>403</v>
      </c>
      <c r="AE8" s="93" t="s">
        <v>36</v>
      </c>
      <c r="AF8" s="93" t="s">
        <v>526</v>
      </c>
    </row>
    <row r="9" spans="1:32" ht="18.75">
      <c r="A9" s="78" t="s">
        <v>32</v>
      </c>
      <c r="B9" s="14" t="s">
        <v>852</v>
      </c>
      <c r="C9" s="93" t="s">
        <v>555</v>
      </c>
      <c r="D9" s="91" t="s">
        <v>17</v>
      </c>
      <c r="E9" s="108" t="str">
        <f>VLOOKUP(Table1432[[#This Row],[NUTS I]],Table1533[],2,FALSE)</f>
        <v>1</v>
      </c>
      <c r="F9" s="115" t="s">
        <v>18</v>
      </c>
      <c r="G9" s="108" t="str">
        <f>VLOOKUP(Table1432[[#This Row],[NUTS II 2011]],Table1634[],2,FALSE)</f>
        <v>16</v>
      </c>
      <c r="H9" s="91" t="s">
        <v>18</v>
      </c>
      <c r="I9" s="108" t="str">
        <f>VLOOKUP(Table1432[[#This Row],[NUTS II 2013]],Table162436[],2,FALSE)</f>
        <v>16</v>
      </c>
      <c r="J9" s="115" t="s">
        <v>19</v>
      </c>
      <c r="K9" s="108" t="str">
        <f>VLOOKUP(Table1432[[#This Row],[NUTS III 2011]],Table1735[],2,FALSE)</f>
        <v>16C</v>
      </c>
      <c r="L9" s="91" t="s">
        <v>19</v>
      </c>
      <c r="M9" s="108" t="str">
        <f>VLOOKUP(Table1432[[#This Row],[NUTS III 2013]],Table172537[],2,FALSE)</f>
        <v>16I</v>
      </c>
      <c r="N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6">
        <v>3</v>
      </c>
      <c r="Q9" s="114">
        <v>3</v>
      </c>
      <c r="V9" s="93" t="s">
        <v>6</v>
      </c>
      <c r="W9" s="93">
        <f>SUBTOTAL(103,Table1634[CodNUTII 2011])</f>
        <v>7</v>
      </c>
      <c r="Y9" s="102" t="s">
        <v>950</v>
      </c>
      <c r="Z9" s="100" t="s">
        <v>949</v>
      </c>
      <c r="AB9" s="93" t="s">
        <v>6</v>
      </c>
      <c r="AC9" s="93">
        <f>SUBTOTAL(103,Table162436[CodNUTII 2013])</f>
        <v>7</v>
      </c>
      <c r="AE9" s="93" t="s">
        <v>72</v>
      </c>
      <c r="AF9" s="93" t="s">
        <v>703</v>
      </c>
    </row>
    <row r="10" spans="1:32" ht="18.75">
      <c r="A10" s="77" t="s">
        <v>33</v>
      </c>
      <c r="B10" s="14" t="s">
        <v>866</v>
      </c>
      <c r="C10" s="93" t="s">
        <v>634</v>
      </c>
      <c r="D10" s="91" t="s">
        <v>17</v>
      </c>
      <c r="E10" s="108" t="str">
        <f>VLOOKUP(Table1432[[#This Row],[NUTS I]],Table1533[],2,FALSE)</f>
        <v>1</v>
      </c>
      <c r="F10" s="115" t="s">
        <v>18</v>
      </c>
      <c r="G10" s="108" t="str">
        <f>VLOOKUP(Table1432[[#This Row],[NUTS II 2011]],Table1634[],2,FALSE)</f>
        <v>16</v>
      </c>
      <c r="H10" s="91" t="s">
        <v>18</v>
      </c>
      <c r="I10" s="108" t="str">
        <f>VLOOKUP(Table1432[[#This Row],[NUTS II 2013]],Table162436[],2,FALSE)</f>
        <v>16</v>
      </c>
      <c r="J10" s="115" t="s">
        <v>34</v>
      </c>
      <c r="K10" s="108" t="str">
        <f>VLOOKUP(Table1432[[#This Row],[NUTS III 2011]],Table1735[],2,FALSE)</f>
        <v>16B</v>
      </c>
      <c r="L10" s="92" t="s">
        <v>34</v>
      </c>
      <c r="M10" s="108" t="str">
        <f>VLOOKUP(Table1432[[#This Row],[NUTS III 2013]],Table172537[],2,FALSE)</f>
        <v>16B</v>
      </c>
      <c r="N1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6">
        <v>1</v>
      </c>
      <c r="Q10" s="113">
        <v>28</v>
      </c>
      <c r="Y10" s="102" t="s">
        <v>964</v>
      </c>
      <c r="Z10" s="100" t="s">
        <v>963</v>
      </c>
      <c r="AE10" s="93" t="s">
        <v>94</v>
      </c>
      <c r="AF10" s="93" t="s">
        <v>712</v>
      </c>
    </row>
    <row r="11" spans="1:32" ht="18.75">
      <c r="A11" s="78" t="s">
        <v>35</v>
      </c>
      <c r="B11" s="14" t="s">
        <v>830</v>
      </c>
      <c r="C11" s="93" t="s">
        <v>525</v>
      </c>
      <c r="D11" s="91" t="s">
        <v>17</v>
      </c>
      <c r="E11" s="108" t="str">
        <f>VLOOKUP(Table1432[[#This Row],[NUTS I]],Table1533[],2,FALSE)</f>
        <v>1</v>
      </c>
      <c r="F11" s="115" t="s">
        <v>167</v>
      </c>
      <c r="G11" s="108" t="str">
        <f>VLOOKUP(Table1432[[#This Row],[NUTS II 2011]],Table1634[],2,FALSE)</f>
        <v>17</v>
      </c>
      <c r="H11" s="92" t="s">
        <v>36</v>
      </c>
      <c r="I11" s="108" t="str">
        <f>VLOOKUP(Table1432[[#This Row],[NUTS II 2013]],Table162436[],2,FALSE)</f>
        <v>17</v>
      </c>
      <c r="J11" s="115" t="s">
        <v>832</v>
      </c>
      <c r="K11" s="108" t="str">
        <f>VLOOKUP(Table1432[[#This Row],[NUTS III 2011]],Table1735[],2,FALSE)</f>
        <v>172</v>
      </c>
      <c r="L11" s="91" t="s">
        <v>36</v>
      </c>
      <c r="M11" s="108" t="str">
        <f>VLOOKUP(Table1432[[#This Row],[NUTS III 2013]],Table172537[],2,FALSE)</f>
        <v>170</v>
      </c>
      <c r="N11" s="110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6">
        <v>5</v>
      </c>
      <c r="Q11" s="114">
        <v>56</v>
      </c>
      <c r="Y11" s="102" t="s">
        <v>888</v>
      </c>
      <c r="Z11" s="100" t="s">
        <v>887</v>
      </c>
      <c r="AE11" s="93" t="s">
        <v>44</v>
      </c>
      <c r="AF11" s="93" t="s">
        <v>785</v>
      </c>
    </row>
    <row r="12" spans="1:32" ht="18.75">
      <c r="A12" s="77" t="s">
        <v>37</v>
      </c>
      <c r="B12" s="14" t="s">
        <v>759</v>
      </c>
      <c r="C12" s="93">
        <v>1500802</v>
      </c>
      <c r="D12" s="91" t="s">
        <v>17</v>
      </c>
      <c r="E12" s="108" t="str">
        <f>VLOOKUP(Table1432[[#This Row],[NUTS I]],Table1533[],2,FALSE)</f>
        <v>1</v>
      </c>
      <c r="F12" s="115" t="s">
        <v>29</v>
      </c>
      <c r="G12" s="108" t="str">
        <f>VLOOKUP(Table1432[[#This Row],[NUTS II 2011]],Table1634[],2,FALSE)</f>
        <v>15</v>
      </c>
      <c r="H12" s="92" t="s">
        <v>29</v>
      </c>
      <c r="I12" s="108" t="str">
        <f>VLOOKUP(Table1432[[#This Row],[NUTS II 2013]],Table162436[],2,FALSE)</f>
        <v>15</v>
      </c>
      <c r="J12" s="115" t="s">
        <v>29</v>
      </c>
      <c r="K12" s="108">
        <f>VLOOKUP(Table1432[[#This Row],[NUTS III 2011]],Table1735[],2,FALSE)</f>
        <v>150</v>
      </c>
      <c r="L12" s="91" t="s">
        <v>29</v>
      </c>
      <c r="M12" s="108">
        <f>VLOOKUP(Table1432[[#This Row],[NUTS III 2013]],Table172537[],2,FALSE)</f>
        <v>150</v>
      </c>
      <c r="N12" s="110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1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6">
        <v>3</v>
      </c>
      <c r="Q12" s="113">
        <v>4</v>
      </c>
      <c r="Y12" s="102" t="s">
        <v>877</v>
      </c>
      <c r="Z12" s="100" t="s">
        <v>876</v>
      </c>
      <c r="AE12" s="93" t="s">
        <v>110</v>
      </c>
      <c r="AF12" s="93" t="s">
        <v>564</v>
      </c>
    </row>
    <row r="13" spans="1:32" ht="18.75">
      <c r="A13" s="78" t="s">
        <v>38</v>
      </c>
      <c r="B13" s="14" t="s">
        <v>860</v>
      </c>
      <c r="C13" s="93" t="s">
        <v>633</v>
      </c>
      <c r="D13" s="91" t="s">
        <v>17</v>
      </c>
      <c r="E13" s="108" t="str">
        <f>VLOOKUP(Table1432[[#This Row],[NUTS I]],Table1533[],2,FALSE)</f>
        <v>1</v>
      </c>
      <c r="F13" s="115" t="s">
        <v>18</v>
      </c>
      <c r="G13" s="108" t="str">
        <f>VLOOKUP(Table1432[[#This Row],[NUTS II 2011]],Table1634[],2,FALSE)</f>
        <v>16</v>
      </c>
      <c r="H13" s="91" t="s">
        <v>18</v>
      </c>
      <c r="I13" s="108" t="str">
        <f>VLOOKUP(Table1432[[#This Row],[NUTS II 2013]],Table162436[],2,FALSE)</f>
        <v>16</v>
      </c>
      <c r="J13" s="115" t="s">
        <v>34</v>
      </c>
      <c r="K13" s="108" t="str">
        <f>VLOOKUP(Table1432[[#This Row],[NUTS III 2011]],Table1735[],2,FALSE)</f>
        <v>16B</v>
      </c>
      <c r="L13" s="92" t="s">
        <v>34</v>
      </c>
      <c r="M13" s="108" t="str">
        <f>VLOOKUP(Table1432[[#This Row],[NUTS III 2013]],Table172537[],2,FALSE)</f>
        <v>16B</v>
      </c>
      <c r="N13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6">
        <v>19</v>
      </c>
      <c r="Q13" s="114">
        <v>22</v>
      </c>
      <c r="S13" s="100"/>
      <c r="T13" s="100"/>
      <c r="U13" s="101"/>
      <c r="V13" s="101"/>
      <c r="Y13" s="102" t="s">
        <v>61</v>
      </c>
      <c r="Z13" s="100" t="s">
        <v>365</v>
      </c>
      <c r="AE13" s="93" t="s">
        <v>47</v>
      </c>
      <c r="AF13" s="93" t="s">
        <v>543</v>
      </c>
    </row>
    <row r="14" spans="1:32" ht="18.75">
      <c r="A14" s="78" t="s">
        <v>39</v>
      </c>
      <c r="B14" s="14" t="s">
        <v>978</v>
      </c>
      <c r="C14" s="93" t="s">
        <v>645</v>
      </c>
      <c r="D14" s="91" t="s">
        <v>17</v>
      </c>
      <c r="E14" s="108" t="str">
        <f>VLOOKUP(Table1432[[#This Row],[NUTS I]],Table1533[],2,FALSE)</f>
        <v>1</v>
      </c>
      <c r="F14" s="115" t="s">
        <v>1</v>
      </c>
      <c r="G14" s="108" t="str">
        <f>VLOOKUP(Table1432[[#This Row],[NUTS II 2011]],Table1634[],2,FALSE)</f>
        <v>11</v>
      </c>
      <c r="H14" s="92" t="s">
        <v>1</v>
      </c>
      <c r="I14" s="108" t="str">
        <f>VLOOKUP(Table1432[[#This Row],[NUTS II 2013]],Table162436[],2,FALSE)</f>
        <v>11</v>
      </c>
      <c r="J14" s="115" t="s">
        <v>980</v>
      </c>
      <c r="K14" s="108" t="str">
        <f>VLOOKUP(Table1432[[#This Row],[NUTS III 2011]],Table1735[],2,FALSE)</f>
        <v>118</v>
      </c>
      <c r="L14" s="91" t="s">
        <v>40</v>
      </c>
      <c r="M14" s="108" t="str">
        <f>VLOOKUP(Table1432[[#This Row],[NUTS III 2013]],Table172537[],2,FALSE)</f>
        <v>11E</v>
      </c>
      <c r="N14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6">
        <v>6</v>
      </c>
      <c r="Q14" s="113">
        <v>7</v>
      </c>
      <c r="S14" s="100"/>
      <c r="T14" s="100"/>
      <c r="U14" s="101"/>
      <c r="V14" s="101"/>
      <c r="Y14" s="102" t="s">
        <v>871</v>
      </c>
      <c r="Z14" s="100" t="s">
        <v>870</v>
      </c>
      <c r="AE14" s="93" t="s">
        <v>61</v>
      </c>
      <c r="AF14" s="93" t="s">
        <v>365</v>
      </c>
    </row>
    <row r="15" spans="1:32" ht="18.75">
      <c r="A15" s="78" t="s">
        <v>2</v>
      </c>
      <c r="B15" s="14" t="s">
        <v>994</v>
      </c>
      <c r="C15" s="93" t="s">
        <v>665</v>
      </c>
      <c r="D15" s="91" t="s">
        <v>17</v>
      </c>
      <c r="E15" s="108" t="str">
        <f>VLOOKUP(Table1432[[#This Row],[NUTS I]],Table1533[],2,FALSE)</f>
        <v>1</v>
      </c>
      <c r="F15" s="115" t="s">
        <v>1</v>
      </c>
      <c r="G15" s="108" t="str">
        <f>VLOOKUP(Table1432[[#This Row],[NUTS II 2011]],Table1634[],2,FALSE)</f>
        <v>11</v>
      </c>
      <c r="H15" s="92" t="s">
        <v>1</v>
      </c>
      <c r="I15" s="108" t="str">
        <f>VLOOKUP(Table1432[[#This Row],[NUTS II 2013]],Table162436[],2,FALSE)</f>
        <v>11</v>
      </c>
      <c r="J15" s="115" t="s">
        <v>41</v>
      </c>
      <c r="K15" s="108" t="str">
        <f>VLOOKUP(Table1432[[#This Row],[NUTS III 2011]],Table1735[],2,FALSE)</f>
        <v>117</v>
      </c>
      <c r="L15" s="91" t="s">
        <v>41</v>
      </c>
      <c r="M15" s="108" t="str">
        <f>VLOOKUP(Table1432[[#This Row],[NUTS III 2013]],Table172537[],2,FALSE)</f>
        <v>11D</v>
      </c>
      <c r="N15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6">
        <v>5</v>
      </c>
      <c r="Q15" s="114">
        <v>5</v>
      </c>
      <c r="S15" s="100"/>
      <c r="T15" s="100"/>
      <c r="U15" s="101"/>
      <c r="V15" s="101"/>
      <c r="Y15" s="102" t="s">
        <v>917</v>
      </c>
      <c r="Z15" s="100" t="s">
        <v>916</v>
      </c>
      <c r="AE15" s="93" t="s">
        <v>41</v>
      </c>
      <c r="AF15" s="93" t="s">
        <v>666</v>
      </c>
    </row>
    <row r="16" spans="1:32" ht="18.75">
      <c r="A16" s="78" t="s">
        <v>42</v>
      </c>
      <c r="B16" s="14" t="s">
        <v>758</v>
      </c>
      <c r="C16" s="93" t="s">
        <v>440</v>
      </c>
      <c r="D16" s="91" t="s">
        <v>17</v>
      </c>
      <c r="E16" s="108" t="str">
        <f>VLOOKUP(Table1432[[#This Row],[NUTS I]],Table1533[],2,FALSE)</f>
        <v>1</v>
      </c>
      <c r="F16" s="115" t="s">
        <v>29</v>
      </c>
      <c r="G16" s="108" t="str">
        <f>VLOOKUP(Table1432[[#This Row],[NUTS II 2011]],Table1634[],2,FALSE)</f>
        <v>15</v>
      </c>
      <c r="H16" s="92" t="s">
        <v>29</v>
      </c>
      <c r="I16" s="108" t="str">
        <f>VLOOKUP(Table1432[[#This Row],[NUTS II 2013]],Table162436[],2,FALSE)</f>
        <v>15</v>
      </c>
      <c r="J16" s="115" t="s">
        <v>29</v>
      </c>
      <c r="K16" s="108">
        <f>VLOOKUP(Table1432[[#This Row],[NUTS III 2011]],Table1735[],2,FALSE)</f>
        <v>150</v>
      </c>
      <c r="L16" s="91" t="s">
        <v>29</v>
      </c>
      <c r="M16" s="108">
        <f>VLOOKUP(Table1432[[#This Row],[NUTS III 2013]],Table172537[],2,FALSE)</f>
        <v>150</v>
      </c>
      <c r="N16" s="110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6">
        <v>0</v>
      </c>
      <c r="Q16" s="114">
        <v>0</v>
      </c>
      <c r="S16" s="100"/>
      <c r="T16" s="100"/>
      <c r="U16" s="101"/>
      <c r="V16" s="101"/>
      <c r="Y16" s="102" t="s">
        <v>41</v>
      </c>
      <c r="Z16" s="100" t="s">
        <v>1000</v>
      </c>
      <c r="AE16" s="93" t="s">
        <v>49</v>
      </c>
      <c r="AF16" s="93" t="s">
        <v>487</v>
      </c>
    </row>
    <row r="17" spans="1:32" ht="18.75">
      <c r="A17" s="78" t="s">
        <v>43</v>
      </c>
      <c r="B17" s="14" t="s">
        <v>784</v>
      </c>
      <c r="C17" s="93" t="s">
        <v>500</v>
      </c>
      <c r="D17" s="91" t="s">
        <v>17</v>
      </c>
      <c r="E17" s="108" t="str">
        <f>VLOOKUP(Table1432[[#This Row],[NUTS I]],Table1533[],2,FALSE)</f>
        <v>1</v>
      </c>
      <c r="F17" s="115" t="s">
        <v>25</v>
      </c>
      <c r="G17" s="108" t="str">
        <f>VLOOKUP(Table1432[[#This Row],[NUTS II 2011]],Table1634[],2,FALSE)</f>
        <v>18</v>
      </c>
      <c r="H17" s="92" t="s">
        <v>25</v>
      </c>
      <c r="I17" s="108" t="str">
        <f>VLOOKUP(Table1432[[#This Row],[NUTS II 2013]],Table162436[],2,FALSE)</f>
        <v>18</v>
      </c>
      <c r="J17" s="115" t="s">
        <v>44</v>
      </c>
      <c r="K17" s="108" t="str">
        <f>VLOOKUP(Table1432[[#This Row],[NUTS III 2011]],Table1735[],2,FALSE)</f>
        <v>184</v>
      </c>
      <c r="L17" s="91" t="s">
        <v>44</v>
      </c>
      <c r="M17" s="108" t="str">
        <f>VLOOKUP(Table1432[[#This Row],[NUTS III 2013]],Table172537[],2,FALSE)</f>
        <v>184</v>
      </c>
      <c r="N1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6">
        <v>0</v>
      </c>
      <c r="Q17" s="114">
        <v>0</v>
      </c>
      <c r="S17" s="100"/>
      <c r="T17" s="100"/>
      <c r="U17" s="101"/>
      <c r="V17" s="101"/>
      <c r="Y17" s="102" t="s">
        <v>1007</v>
      </c>
      <c r="Z17" s="100" t="s">
        <v>1006</v>
      </c>
      <c r="AE17" s="93" t="s">
        <v>19</v>
      </c>
      <c r="AF17" s="93" t="s">
        <v>557</v>
      </c>
    </row>
    <row r="18" spans="1:32" ht="18.75">
      <c r="A18" s="77" t="s">
        <v>45</v>
      </c>
      <c r="B18" s="14" t="s">
        <v>829</v>
      </c>
      <c r="C18" s="93" t="s">
        <v>524</v>
      </c>
      <c r="D18" s="91" t="s">
        <v>17</v>
      </c>
      <c r="E18" s="108" t="str">
        <f>VLOOKUP(Table1432[[#This Row],[NUTS I]],Table1533[],2,FALSE)</f>
        <v>1</v>
      </c>
      <c r="F18" s="115" t="s">
        <v>167</v>
      </c>
      <c r="G18" s="108" t="str">
        <f>VLOOKUP(Table1432[[#This Row],[NUTS II 2011]],Table1634[],2,FALSE)</f>
        <v>17</v>
      </c>
      <c r="H18" s="92" t="s">
        <v>36</v>
      </c>
      <c r="I18" s="108" t="str">
        <f>VLOOKUP(Table1432[[#This Row],[NUTS II 2013]],Table162436[],2,FALSE)</f>
        <v>17</v>
      </c>
      <c r="J18" s="115" t="s">
        <v>832</v>
      </c>
      <c r="K18" s="108" t="str">
        <f>VLOOKUP(Table1432[[#This Row],[NUTS III 2011]],Table1735[],2,FALSE)</f>
        <v>172</v>
      </c>
      <c r="L18" s="91" t="s">
        <v>36</v>
      </c>
      <c r="M18" s="108" t="str">
        <f>VLOOKUP(Table1432[[#This Row],[NUTS III 2013]],Table172537[],2,FALSE)</f>
        <v>170</v>
      </c>
      <c r="N18" s="110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6">
        <v>60</v>
      </c>
      <c r="Q18" s="113">
        <v>2735</v>
      </c>
      <c r="S18" s="100"/>
      <c r="T18" s="100"/>
      <c r="U18" s="101"/>
      <c r="V18" s="101"/>
      <c r="Y18" s="102" t="s">
        <v>843</v>
      </c>
      <c r="Z18" s="100" t="s">
        <v>842</v>
      </c>
      <c r="AE18" s="93" t="s">
        <v>34</v>
      </c>
      <c r="AF18" s="93" t="s">
        <v>635</v>
      </c>
    </row>
    <row r="19" spans="1:32" ht="18.75">
      <c r="A19" s="77" t="s">
        <v>46</v>
      </c>
      <c r="B19" s="14" t="s">
        <v>886</v>
      </c>
      <c r="C19" s="93" t="s">
        <v>542</v>
      </c>
      <c r="D19" s="91" t="s">
        <v>17</v>
      </c>
      <c r="E19" s="108" t="str">
        <f>VLOOKUP(Table1432[[#This Row],[NUTS I]],Table1533[],2,FALSE)</f>
        <v>1</v>
      </c>
      <c r="F19" s="115" t="s">
        <v>18</v>
      </c>
      <c r="G19" s="108" t="str">
        <f>VLOOKUP(Table1432[[#This Row],[NUTS II 2011]],Table1634[],2,FALSE)</f>
        <v>16</v>
      </c>
      <c r="H19" s="91" t="s">
        <v>18</v>
      </c>
      <c r="I19" s="108" t="str">
        <f>VLOOKUP(Table1432[[#This Row],[NUTS II 2013]],Table162436[],2,FALSE)</f>
        <v>16</v>
      </c>
      <c r="J19" s="115" t="s">
        <v>888</v>
      </c>
      <c r="K19" s="108" t="str">
        <f>VLOOKUP(Table1432[[#This Row],[NUTS III 2011]],Table1735[],2,FALSE)</f>
        <v>168</v>
      </c>
      <c r="L19" s="92" t="s">
        <v>47</v>
      </c>
      <c r="M19" s="108" t="str">
        <f>VLOOKUP(Table1432[[#This Row],[NUTS III 2013]],Table172537[],2,FALSE)</f>
        <v>16J</v>
      </c>
      <c r="N19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6">
        <v>1</v>
      </c>
      <c r="Q19" s="113">
        <v>20</v>
      </c>
      <c r="S19" s="100"/>
      <c r="T19" s="100"/>
      <c r="U19" s="101"/>
      <c r="V19" s="101"/>
      <c r="Y19" s="102" t="s">
        <v>1035</v>
      </c>
      <c r="Z19" s="100" t="s">
        <v>1034</v>
      </c>
      <c r="AE19" s="93" t="s">
        <v>99</v>
      </c>
      <c r="AF19" s="93" t="s">
        <v>402</v>
      </c>
    </row>
    <row r="20" spans="1:32" ht="18.75">
      <c r="A20" s="78" t="s">
        <v>48</v>
      </c>
      <c r="B20" s="14" t="s">
        <v>770</v>
      </c>
      <c r="C20" s="93" t="s">
        <v>486</v>
      </c>
      <c r="D20" s="91" t="s">
        <v>17</v>
      </c>
      <c r="E20" s="108" t="str">
        <f>VLOOKUP(Table1432[[#This Row],[NUTS I]],Table1533[],2,FALSE)</f>
        <v>1</v>
      </c>
      <c r="F20" s="115" t="s">
        <v>25</v>
      </c>
      <c r="G20" s="108" t="str">
        <f>VLOOKUP(Table1432[[#This Row],[NUTS II 2011]],Table1634[],2,FALSE)</f>
        <v>18</v>
      </c>
      <c r="H20" s="92" t="s">
        <v>25</v>
      </c>
      <c r="I20" s="108" t="str">
        <f>VLOOKUP(Table1432[[#This Row],[NUTS II 2013]],Table162436[],2,FALSE)</f>
        <v>18</v>
      </c>
      <c r="J20" s="115" t="s">
        <v>49</v>
      </c>
      <c r="K20" s="108" t="str">
        <f>VLOOKUP(Table1432[[#This Row],[NUTS III 2011]],Table1735[],2,FALSE)</f>
        <v>185</v>
      </c>
      <c r="L20" s="91" t="s">
        <v>49</v>
      </c>
      <c r="M20" s="108" t="str">
        <f>VLOOKUP(Table1432[[#This Row],[NUTS III 2013]],Table172537[],2,FALSE)</f>
        <v>185</v>
      </c>
      <c r="N20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6">
        <v>3</v>
      </c>
      <c r="Q20" s="114">
        <v>34</v>
      </c>
      <c r="Y20" s="102" t="s">
        <v>49</v>
      </c>
      <c r="Z20" s="100" t="s">
        <v>487</v>
      </c>
      <c r="AE20" s="93" t="s">
        <v>64</v>
      </c>
      <c r="AF20" s="93" t="s">
        <v>424</v>
      </c>
    </row>
    <row r="21" spans="1:32" ht="18.75">
      <c r="A21" s="77" t="s">
        <v>50</v>
      </c>
      <c r="B21" s="14" t="s">
        <v>783</v>
      </c>
      <c r="C21" s="93" t="s">
        <v>499</v>
      </c>
      <c r="D21" s="91" t="s">
        <v>17</v>
      </c>
      <c r="E21" s="108" t="str">
        <f>VLOOKUP(Table1432[[#This Row],[NUTS I]],Table1533[],2,FALSE)</f>
        <v>1</v>
      </c>
      <c r="F21" s="115" t="s">
        <v>25</v>
      </c>
      <c r="G21" s="108" t="str">
        <f>VLOOKUP(Table1432[[#This Row],[NUTS II 2011]],Table1634[],2,FALSE)</f>
        <v>18</v>
      </c>
      <c r="H21" s="92" t="s">
        <v>25</v>
      </c>
      <c r="I21" s="108" t="str">
        <f>VLOOKUP(Table1432[[#This Row],[NUTS II 2013]],Table162436[],2,FALSE)</f>
        <v>18</v>
      </c>
      <c r="J21" s="115" t="s">
        <v>44</v>
      </c>
      <c r="K21" s="108" t="str">
        <f>VLOOKUP(Table1432[[#This Row],[NUTS III 2011]],Table1735[],2,FALSE)</f>
        <v>184</v>
      </c>
      <c r="L21" s="91" t="s">
        <v>44</v>
      </c>
      <c r="M21" s="108" t="str">
        <f>VLOOKUP(Table1432[[#This Row],[NUTS III 2013]],Table172537[],2,FALSE)</f>
        <v>184</v>
      </c>
      <c r="N21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6">
        <v>0</v>
      </c>
      <c r="Q21" s="113">
        <v>0</v>
      </c>
      <c r="Y21" s="102" t="s">
        <v>19</v>
      </c>
      <c r="Z21" s="100" t="s">
        <v>854</v>
      </c>
      <c r="AE21" s="93" t="s">
        <v>21</v>
      </c>
      <c r="AF21" s="93" t="s">
        <v>622</v>
      </c>
    </row>
    <row r="22" spans="1:32" ht="18.75">
      <c r="A22" s="77" t="s">
        <v>51</v>
      </c>
      <c r="B22" s="14" t="s">
        <v>769</v>
      </c>
      <c r="C22" s="93" t="s">
        <v>485</v>
      </c>
      <c r="D22" s="91" t="s">
        <v>17</v>
      </c>
      <c r="E22" s="108" t="str">
        <f>VLOOKUP(Table1432[[#This Row],[NUTS I]],Table1533[],2,FALSE)</f>
        <v>1</v>
      </c>
      <c r="F22" s="115" t="s">
        <v>25</v>
      </c>
      <c r="G22" s="108" t="str">
        <f>VLOOKUP(Table1432[[#This Row],[NUTS II 2011]],Table1634[],2,FALSE)</f>
        <v>18</v>
      </c>
      <c r="H22" s="92" t="s">
        <v>25</v>
      </c>
      <c r="I22" s="108" t="str">
        <f>VLOOKUP(Table1432[[#This Row],[NUTS II 2013]],Table162436[],2,FALSE)</f>
        <v>18</v>
      </c>
      <c r="J22" s="115" t="s">
        <v>49</v>
      </c>
      <c r="K22" s="108" t="str">
        <f>VLOOKUP(Table1432[[#This Row],[NUTS III 2011]],Table1735[],2,FALSE)</f>
        <v>185</v>
      </c>
      <c r="L22" s="91" t="s">
        <v>49</v>
      </c>
      <c r="M22" s="108" t="str">
        <f>VLOOKUP(Table1432[[#This Row],[NUTS III 2013]],Table172537[],2,FALSE)</f>
        <v>185</v>
      </c>
      <c r="N22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6">
        <v>0</v>
      </c>
      <c r="Q22" s="113">
        <v>0</v>
      </c>
      <c r="Y22" s="102" t="s">
        <v>1055</v>
      </c>
      <c r="Z22" s="100" t="s">
        <v>372</v>
      </c>
      <c r="AE22" s="93" t="s">
        <v>69</v>
      </c>
      <c r="AF22" s="93" t="s">
        <v>610</v>
      </c>
    </row>
    <row r="23" spans="1:32" ht="18.75">
      <c r="A23" s="78" t="s">
        <v>52</v>
      </c>
      <c r="B23" s="14" t="s">
        <v>814</v>
      </c>
      <c r="C23" s="93" t="s">
        <v>474</v>
      </c>
      <c r="D23" s="91" t="s">
        <v>17</v>
      </c>
      <c r="E23" s="108" t="str">
        <f>VLOOKUP(Table1432[[#This Row],[NUTS I]],Table1533[],2,FALSE)</f>
        <v>1</v>
      </c>
      <c r="F23" s="115" t="s">
        <v>25</v>
      </c>
      <c r="G23" s="108" t="str">
        <f>VLOOKUP(Table1432[[#This Row],[NUTS II 2011]],Table1634[],2,FALSE)</f>
        <v>18</v>
      </c>
      <c r="H23" s="92" t="s">
        <v>25</v>
      </c>
      <c r="I23" s="108" t="str">
        <f>VLOOKUP(Table1432[[#This Row],[NUTS II 2013]],Table162436[],2,FALSE)</f>
        <v>18</v>
      </c>
      <c r="J23" s="115" t="s">
        <v>53</v>
      </c>
      <c r="K23" s="108" t="str">
        <f>VLOOKUP(Table1432[[#This Row],[NUTS III 2011]],Table1735[],2,FALSE)</f>
        <v>182</v>
      </c>
      <c r="L23" s="91" t="s">
        <v>53</v>
      </c>
      <c r="M23" s="108" t="str">
        <f>VLOOKUP(Table1432[[#This Row],[NUTS III 2013]],Table172537[],2,FALSE)</f>
        <v>186</v>
      </c>
      <c r="N23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6">
        <v>1</v>
      </c>
      <c r="Q23" s="114">
        <v>24</v>
      </c>
      <c r="Y23" s="102" t="s">
        <v>34</v>
      </c>
      <c r="Z23" s="100" t="s">
        <v>635</v>
      </c>
      <c r="AE23" s="93" t="s">
        <v>55</v>
      </c>
      <c r="AF23" s="93" t="s">
        <v>590</v>
      </c>
    </row>
    <row r="24" spans="1:32" ht="18.75">
      <c r="A24" s="78" t="s">
        <v>54</v>
      </c>
      <c r="B24" s="14" t="s">
        <v>922</v>
      </c>
      <c r="C24" s="93" t="s">
        <v>589</v>
      </c>
      <c r="D24" s="91" t="s">
        <v>17</v>
      </c>
      <c r="E24" s="108" t="str">
        <f>VLOOKUP(Table1432[[#This Row],[NUTS I]],Table1533[],2,FALSE)</f>
        <v>1</v>
      </c>
      <c r="F24" s="115" t="s">
        <v>18</v>
      </c>
      <c r="G24" s="108" t="str">
        <f>VLOOKUP(Table1432[[#This Row],[NUTS II 2011]],Table1634[],2,FALSE)</f>
        <v>16</v>
      </c>
      <c r="H24" s="91" t="s">
        <v>18</v>
      </c>
      <c r="I24" s="108" t="str">
        <f>VLOOKUP(Table1432[[#This Row],[NUTS II 2013]],Table162436[],2,FALSE)</f>
        <v>16</v>
      </c>
      <c r="J24" s="115" t="s">
        <v>933</v>
      </c>
      <c r="K24" s="108" t="str">
        <f>VLOOKUP(Table1432[[#This Row],[NUTS III 2011]],Table1735[],2,FALSE)</f>
        <v>164</v>
      </c>
      <c r="L24" s="91" t="s">
        <v>55</v>
      </c>
      <c r="M24" s="108" t="str">
        <f>VLOOKUP(Table1432[[#This Row],[NUTS III 2013]],Table172537[],2,FALSE)</f>
        <v>16F</v>
      </c>
      <c r="N24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6">
        <v>3</v>
      </c>
      <c r="Q24" s="114">
        <v>3</v>
      </c>
      <c r="Y24" s="102" t="s">
        <v>832</v>
      </c>
      <c r="Z24" s="100" t="s">
        <v>831</v>
      </c>
      <c r="AE24" s="93" t="s">
        <v>59</v>
      </c>
      <c r="AF24" s="93" t="s">
        <v>678</v>
      </c>
    </row>
    <row r="25" spans="1:32" ht="18.75">
      <c r="A25" s="78" t="s">
        <v>56</v>
      </c>
      <c r="B25" s="14" t="s">
        <v>782</v>
      </c>
      <c r="C25" s="93" t="s">
        <v>498</v>
      </c>
      <c r="D25" s="91" t="s">
        <v>17</v>
      </c>
      <c r="E25" s="108" t="str">
        <f>VLOOKUP(Table1432[[#This Row],[NUTS I]],Table1533[],2,FALSE)</f>
        <v>1</v>
      </c>
      <c r="F25" s="115" t="s">
        <v>25</v>
      </c>
      <c r="G25" s="108" t="str">
        <f>VLOOKUP(Table1432[[#This Row],[NUTS II 2011]],Table1634[],2,FALSE)</f>
        <v>18</v>
      </c>
      <c r="H25" s="92" t="s">
        <v>25</v>
      </c>
      <c r="I25" s="108" t="str">
        <f>VLOOKUP(Table1432[[#This Row],[NUTS II 2013]],Table162436[],2,FALSE)</f>
        <v>18</v>
      </c>
      <c r="J25" s="115" t="s">
        <v>44</v>
      </c>
      <c r="K25" s="108" t="str">
        <f>VLOOKUP(Table1432[[#This Row],[NUTS III 2011]],Table1735[],2,FALSE)</f>
        <v>184</v>
      </c>
      <c r="L25" s="91" t="s">
        <v>44</v>
      </c>
      <c r="M25" s="108" t="str">
        <f>VLOOKUP(Table1432[[#This Row],[NUTS III 2013]],Table172537[],2,FALSE)</f>
        <v>184</v>
      </c>
      <c r="N25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6">
        <v>1</v>
      </c>
      <c r="Q25" s="114">
        <v>5</v>
      </c>
      <c r="Y25" s="102" t="s">
        <v>933</v>
      </c>
      <c r="Z25" s="100" t="s">
        <v>932</v>
      </c>
      <c r="AE25" s="93" t="s">
        <v>40</v>
      </c>
      <c r="AF25" s="93" t="s">
        <v>646</v>
      </c>
    </row>
    <row r="26" spans="1:32" ht="18.75">
      <c r="A26" s="78" t="s">
        <v>57</v>
      </c>
      <c r="B26" s="14" t="s">
        <v>834</v>
      </c>
      <c r="C26" s="93" t="s">
        <v>523</v>
      </c>
      <c r="D26" s="91" t="s">
        <v>17</v>
      </c>
      <c r="E26" s="108" t="str">
        <f>VLOOKUP(Table1432[[#This Row],[NUTS I]],Table1533[],2,FALSE)</f>
        <v>1</v>
      </c>
      <c r="F26" s="115" t="s">
        <v>167</v>
      </c>
      <c r="G26" s="108" t="str">
        <f>VLOOKUP(Table1432[[#This Row],[NUTS II 2011]],Table1634[],2,FALSE)</f>
        <v>17</v>
      </c>
      <c r="H26" s="92" t="s">
        <v>36</v>
      </c>
      <c r="I26" s="108" t="str">
        <f>VLOOKUP(Table1432[[#This Row],[NUTS II 2013]],Table162436[],2,FALSE)</f>
        <v>17</v>
      </c>
      <c r="J26" s="115" t="s">
        <v>843</v>
      </c>
      <c r="K26" s="108" t="str">
        <f>VLOOKUP(Table1432[[#This Row],[NUTS III 2011]],Table1735[],2,FALSE)</f>
        <v>171</v>
      </c>
      <c r="L26" s="91" t="s">
        <v>36</v>
      </c>
      <c r="M26" s="108" t="str">
        <f>VLOOKUP(Table1432[[#This Row],[NUTS III 2013]],Table172537[],2,FALSE)</f>
        <v>170</v>
      </c>
      <c r="N26" s="110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6">
        <v>15</v>
      </c>
      <c r="Q26" s="114">
        <v>2839</v>
      </c>
      <c r="Y26" s="102" t="s">
        <v>900</v>
      </c>
      <c r="Z26" s="100" t="s">
        <v>899</v>
      </c>
      <c r="AE26" s="93" t="s">
        <v>23</v>
      </c>
      <c r="AF26" s="93" t="s">
        <v>579</v>
      </c>
    </row>
    <row r="27" spans="1:32" ht="18.75">
      <c r="A27" s="78" t="s">
        <v>58</v>
      </c>
      <c r="B27" s="14" t="s">
        <v>1019</v>
      </c>
      <c r="C27" s="93" t="s">
        <v>677</v>
      </c>
      <c r="D27" s="91" t="s">
        <v>17</v>
      </c>
      <c r="E27" s="108" t="str">
        <f>VLOOKUP(Table1432[[#This Row],[NUTS I]],Table1533[],2,FALSE)</f>
        <v>1</v>
      </c>
      <c r="F27" s="115" t="s">
        <v>1</v>
      </c>
      <c r="G27" s="108" t="str">
        <f>VLOOKUP(Table1432[[#This Row],[NUTS II 2011]],Table1634[],2,FALSE)</f>
        <v>11</v>
      </c>
      <c r="H27" s="92" t="s">
        <v>1</v>
      </c>
      <c r="I27" s="108" t="str">
        <f>VLOOKUP(Table1432[[#This Row],[NUTS II 2013]],Table162436[],2,FALSE)</f>
        <v>11</v>
      </c>
      <c r="J27" s="115" t="s">
        <v>1024</v>
      </c>
      <c r="K27" s="108" t="str">
        <f>VLOOKUP(Table1432[[#This Row],[NUTS III 2011]],Table1735[],2,FALSE)</f>
        <v>115</v>
      </c>
      <c r="L27" s="91" t="s">
        <v>59</v>
      </c>
      <c r="M27" s="108" t="str">
        <f>VLOOKUP(Table1432[[#This Row],[NUTS III 2013]],Table172537[],2,FALSE)</f>
        <v>11C</v>
      </c>
      <c r="N27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6">
        <v>0</v>
      </c>
      <c r="Q27" s="114">
        <v>0</v>
      </c>
      <c r="Y27" s="102" t="s">
        <v>940</v>
      </c>
      <c r="Z27" s="100" t="s">
        <v>939</v>
      </c>
      <c r="AE27" s="93" t="s">
        <v>6</v>
      </c>
      <c r="AF27" s="93">
        <f>SUBTOTAL(103,Table172537[CodINE_NUTIII 2013])</f>
        <v>25</v>
      </c>
    </row>
    <row r="28" spans="1:32" ht="18.75">
      <c r="A28" s="77" t="s">
        <v>60</v>
      </c>
      <c r="B28" s="14" t="s">
        <v>366</v>
      </c>
      <c r="C28" s="93" t="s">
        <v>383</v>
      </c>
      <c r="D28" s="91" t="s">
        <v>17</v>
      </c>
      <c r="E28" s="108" t="str">
        <f>VLOOKUP(Table1432[[#This Row],[NUTS I]],Table1533[],2,FALSE)</f>
        <v>1</v>
      </c>
      <c r="F28" s="115" t="s">
        <v>1</v>
      </c>
      <c r="G28" s="108" t="str">
        <f>VLOOKUP(Table1432[[#This Row],[NUTS II 2011]],Table1634[],2,FALSE)</f>
        <v>11</v>
      </c>
      <c r="H28" s="92" t="s">
        <v>1</v>
      </c>
      <c r="I28" s="108" t="str">
        <f>VLOOKUP(Table1432[[#This Row],[NUTS II 2013]],Table162436[],2,FALSE)</f>
        <v>11</v>
      </c>
      <c r="J28" s="115" t="s">
        <v>61</v>
      </c>
      <c r="K28" s="108" t="str">
        <f>VLOOKUP(Table1432[[#This Row],[NUTS III 2011]],Table1735[],2,FALSE)</f>
        <v>112</v>
      </c>
      <c r="L28" s="92" t="s">
        <v>61</v>
      </c>
      <c r="M28" s="108" t="str">
        <f>VLOOKUP(Table1432[[#This Row],[NUTS III 2013]],Table172537[],2,FALSE)</f>
        <v>112</v>
      </c>
      <c r="N28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6">
        <v>0</v>
      </c>
      <c r="Q28" s="113">
        <v>0</v>
      </c>
      <c r="Y28" s="102" t="s">
        <v>99</v>
      </c>
      <c r="Z28" s="100" t="s">
        <v>402</v>
      </c>
    </row>
    <row r="29" spans="1:32" ht="18.75">
      <c r="A29" s="78" t="s">
        <v>62</v>
      </c>
      <c r="B29" s="14" t="s">
        <v>960</v>
      </c>
      <c r="C29" s="93" t="s">
        <v>619</v>
      </c>
      <c r="D29" s="91" t="s">
        <v>17</v>
      </c>
      <c r="E29" s="108" t="str">
        <f>VLOOKUP(Table1432[[#This Row],[NUTS I]],Table1533[],2,FALSE)</f>
        <v>1</v>
      </c>
      <c r="F29" s="115" t="s">
        <v>18</v>
      </c>
      <c r="G29" s="108" t="str">
        <f>VLOOKUP(Table1432[[#This Row],[NUTS II 2011]],Table1634[],2,FALSE)</f>
        <v>16</v>
      </c>
      <c r="H29" s="91" t="s">
        <v>18</v>
      </c>
      <c r="I29" s="108" t="str">
        <f>VLOOKUP(Table1432[[#This Row],[NUTS II 2013]],Table162436[],2,FALSE)</f>
        <v>16</v>
      </c>
      <c r="J29" s="115" t="s">
        <v>964</v>
      </c>
      <c r="K29" s="108" t="str">
        <f>VLOOKUP(Table1432[[#This Row],[NUTS III 2011]],Table1735[],2,FALSE)</f>
        <v>161</v>
      </c>
      <c r="L29" s="91" t="s">
        <v>21</v>
      </c>
      <c r="M29" s="108" t="str">
        <f>VLOOKUP(Table1432[[#This Row],[NUTS III 2013]],Table172537[],2,FALSE)</f>
        <v>16D</v>
      </c>
      <c r="N29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6">
        <v>0</v>
      </c>
      <c r="Q29" s="114">
        <v>0</v>
      </c>
      <c r="Y29" s="102" t="s">
        <v>64</v>
      </c>
      <c r="Z29" s="100" t="s">
        <v>424</v>
      </c>
    </row>
    <row r="30" spans="1:32" ht="31.5">
      <c r="A30" s="78" t="s">
        <v>63</v>
      </c>
      <c r="B30" s="14" t="s">
        <v>737</v>
      </c>
      <c r="C30" s="93" t="s">
        <v>423</v>
      </c>
      <c r="D30" s="92" t="s">
        <v>64</v>
      </c>
      <c r="E30" s="109" t="str">
        <f>VLOOKUP(Table1432[[#This Row],[NUTS I]],Table1533[],2,FALSE)</f>
        <v>2</v>
      </c>
      <c r="F30" s="115" t="s">
        <v>64</v>
      </c>
      <c r="G30" s="108" t="str">
        <f>VLOOKUP(Table1432[[#This Row],[NUTS II 2011]],Table1634[],2,FALSE)</f>
        <v>20</v>
      </c>
      <c r="H30" s="91" t="s">
        <v>64</v>
      </c>
      <c r="I30" s="108" t="str">
        <f>VLOOKUP(Table1432[[#This Row],[NUTS II 2013]],Table162436[],2,FALSE)</f>
        <v>20</v>
      </c>
      <c r="J30" s="115" t="s">
        <v>64</v>
      </c>
      <c r="K30" s="108" t="str">
        <f>VLOOKUP(Table1432[[#This Row],[NUTS III 2011]],Table1735[],2,FALSE)</f>
        <v>200</v>
      </c>
      <c r="L30" s="115" t="s">
        <v>64</v>
      </c>
      <c r="M30" s="108" t="str">
        <f>VLOOKUP(Table1432[[#This Row],[NUTS III 2013]],Table172537[],2,FALSE)</f>
        <v>200</v>
      </c>
      <c r="N30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6">
        <v>0</v>
      </c>
      <c r="Q30" s="114">
        <v>0</v>
      </c>
      <c r="Y30" s="102" t="s">
        <v>893</v>
      </c>
      <c r="Z30" s="100" t="s">
        <v>892</v>
      </c>
    </row>
    <row r="31" spans="1:32" ht="18.75">
      <c r="A31" s="77" t="s">
        <v>65</v>
      </c>
      <c r="B31" s="14" t="s">
        <v>921</v>
      </c>
      <c r="C31" s="93" t="s">
        <v>588</v>
      </c>
      <c r="D31" s="91" t="s">
        <v>17</v>
      </c>
      <c r="E31" s="108" t="str">
        <f>VLOOKUP(Table1432[[#This Row],[NUTS I]],Table1533[],2,FALSE)</f>
        <v>1</v>
      </c>
      <c r="F31" s="115" t="s">
        <v>18</v>
      </c>
      <c r="G31" s="108" t="str">
        <f>VLOOKUP(Table1432[[#This Row],[NUTS II 2011]],Table1634[],2,FALSE)</f>
        <v>16</v>
      </c>
      <c r="H31" s="91" t="s">
        <v>18</v>
      </c>
      <c r="I31" s="108" t="str">
        <f>VLOOKUP(Table1432[[#This Row],[NUTS II 2013]],Table162436[],2,FALSE)</f>
        <v>16</v>
      </c>
      <c r="J31" s="115" t="s">
        <v>933</v>
      </c>
      <c r="K31" s="108" t="str">
        <f>VLOOKUP(Table1432[[#This Row],[NUTS III 2011]],Table1735[],2,FALSE)</f>
        <v>164</v>
      </c>
      <c r="L31" s="91" t="s">
        <v>55</v>
      </c>
      <c r="M31" s="108" t="str">
        <f>VLOOKUP(Table1432[[#This Row],[NUTS III 2013]],Table172537[],2,FALSE)</f>
        <v>16F</v>
      </c>
      <c r="N31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6">
        <v>0</v>
      </c>
      <c r="Q31" s="114">
        <v>0</v>
      </c>
      <c r="Y31" s="102" t="s">
        <v>1024</v>
      </c>
      <c r="Z31" s="100" t="s">
        <v>1023</v>
      </c>
    </row>
    <row r="32" spans="1:32" ht="18.75">
      <c r="A32" s="78" t="s">
        <v>66</v>
      </c>
      <c r="B32" s="14" t="s">
        <v>1054</v>
      </c>
      <c r="C32" s="93" t="s">
        <v>373</v>
      </c>
      <c r="D32" s="91" t="s">
        <v>17</v>
      </c>
      <c r="E32" s="108" t="str">
        <f>VLOOKUP(Table1432[[#This Row],[NUTS I]],Table1533[],2,FALSE)</f>
        <v>1</v>
      </c>
      <c r="F32" s="115" t="s">
        <v>1</v>
      </c>
      <c r="G32" s="108" t="str">
        <f>VLOOKUP(Table1432[[#This Row],[NUTS II 2011]],Table1634[],2,FALSE)</f>
        <v>11</v>
      </c>
      <c r="H32" s="92" t="s">
        <v>1</v>
      </c>
      <c r="I32" s="108" t="str">
        <f>VLOOKUP(Table1432[[#This Row],[NUTS II 2013]],Table162436[],2,FALSE)</f>
        <v>11</v>
      </c>
      <c r="J32" s="115" t="s">
        <v>1055</v>
      </c>
      <c r="K32" s="108" t="str">
        <f>VLOOKUP(Table1432[[#This Row],[NUTS III 2011]],Table1735[],2,FALSE)</f>
        <v>111</v>
      </c>
      <c r="L32" s="91" t="s">
        <v>67</v>
      </c>
      <c r="M32" s="108" t="str">
        <f>VLOOKUP(Table1432[[#This Row],[NUTS III 2013]],Table172537[],2,FALSE)</f>
        <v>111</v>
      </c>
      <c r="N32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6">
        <v>0</v>
      </c>
      <c r="Q32" s="114">
        <v>0</v>
      </c>
      <c r="Y32" s="93" t="s">
        <v>6</v>
      </c>
      <c r="Z32" s="93">
        <f>SUBTOTAL(103,Table1735[CodINE_NUTIII 2011])</f>
        <v>30</v>
      </c>
    </row>
    <row r="33" spans="1:17" ht="18.75">
      <c r="A33" s="78" t="s">
        <v>68</v>
      </c>
      <c r="B33" s="14" t="s">
        <v>931</v>
      </c>
      <c r="C33" s="93" t="s">
        <v>609</v>
      </c>
      <c r="D33" s="91" t="s">
        <v>17</v>
      </c>
      <c r="E33" s="108" t="str">
        <f>VLOOKUP(Table1432[[#This Row],[NUTS I]],Table1533[],2,FALSE)</f>
        <v>1</v>
      </c>
      <c r="F33" s="115" t="s">
        <v>18</v>
      </c>
      <c r="G33" s="108" t="str">
        <f>VLOOKUP(Table1432[[#This Row],[NUTS II 2011]],Table1634[],2,FALSE)</f>
        <v>16</v>
      </c>
      <c r="H33" s="91" t="s">
        <v>18</v>
      </c>
      <c r="I33" s="108" t="str">
        <f>VLOOKUP(Table1432[[#This Row],[NUTS II 2013]],Table162436[],2,FALSE)</f>
        <v>16</v>
      </c>
      <c r="J33" s="115" t="s">
        <v>933</v>
      </c>
      <c r="K33" s="108" t="str">
        <f>VLOOKUP(Table1432[[#This Row],[NUTS III 2011]],Table1735[],2,FALSE)</f>
        <v>164</v>
      </c>
      <c r="L33" s="91" t="s">
        <v>69</v>
      </c>
      <c r="M33" s="108" t="str">
        <f>VLOOKUP(Table1432[[#This Row],[NUTS III 2013]],Table172537[],2,FALSE)</f>
        <v>16E</v>
      </c>
      <c r="N3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6">
        <v>1</v>
      </c>
      <c r="Q33" s="114">
        <v>1</v>
      </c>
    </row>
    <row r="34" spans="1:17" ht="18.75">
      <c r="A34" s="77" t="s">
        <v>70</v>
      </c>
      <c r="B34" s="14" t="s">
        <v>988</v>
      </c>
      <c r="C34" s="93" t="s">
        <v>664</v>
      </c>
      <c r="D34" s="91" t="s">
        <v>17</v>
      </c>
      <c r="E34" s="108" t="str">
        <f>VLOOKUP(Table1432[[#This Row],[NUTS I]],Table1533[],2,FALSE)</f>
        <v>1</v>
      </c>
      <c r="F34" s="115" t="s">
        <v>1</v>
      </c>
      <c r="G34" s="108" t="str">
        <f>VLOOKUP(Table1432[[#This Row],[NUTS II 2011]],Table1634[],2,FALSE)</f>
        <v>11</v>
      </c>
      <c r="H34" s="92" t="s">
        <v>1</v>
      </c>
      <c r="I34" s="108" t="str">
        <f>VLOOKUP(Table1432[[#This Row],[NUTS II 2013]],Table162436[],2,FALSE)</f>
        <v>11</v>
      </c>
      <c r="J34" s="115" t="s">
        <v>41</v>
      </c>
      <c r="K34" s="108" t="str">
        <f>VLOOKUP(Table1432[[#This Row],[NUTS III 2011]],Table1735[],2,FALSE)</f>
        <v>117</v>
      </c>
      <c r="L34" s="91" t="s">
        <v>41</v>
      </c>
      <c r="M34" s="108" t="str">
        <f>VLOOKUP(Table1432[[#This Row],[NUTS III 2013]],Table172537[],2,FALSE)</f>
        <v>11D</v>
      </c>
      <c r="N3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6">
        <v>1</v>
      </c>
      <c r="Q34" s="113">
        <v>1</v>
      </c>
    </row>
    <row r="35" spans="1:17" ht="18.75">
      <c r="A35" s="77" t="s">
        <v>71</v>
      </c>
      <c r="B35" s="14" t="s">
        <v>1005</v>
      </c>
      <c r="C35" s="93" t="s">
        <v>702</v>
      </c>
      <c r="D35" s="91" t="s">
        <v>17</v>
      </c>
      <c r="E35" s="108" t="str">
        <f>VLOOKUP(Table1432[[#This Row],[NUTS I]],Table1533[],2,FALSE)</f>
        <v>1</v>
      </c>
      <c r="F35" s="115" t="s">
        <v>1</v>
      </c>
      <c r="G35" s="108" t="str">
        <f>VLOOKUP(Table1432[[#This Row],[NUTS II 2011]],Table1634[],2,FALSE)</f>
        <v>11</v>
      </c>
      <c r="H35" s="92" t="s">
        <v>1</v>
      </c>
      <c r="I35" s="108" t="str">
        <f>VLOOKUP(Table1432[[#This Row],[NUTS II 2013]],Table162436[],2,FALSE)</f>
        <v>11</v>
      </c>
      <c r="J35" s="115" t="s">
        <v>1007</v>
      </c>
      <c r="K35" s="108" t="str">
        <f>VLOOKUP(Table1432[[#This Row],[NUTS III 2011]],Table1735[],2,FALSE)</f>
        <v>116</v>
      </c>
      <c r="L35" s="92" t="s">
        <v>72</v>
      </c>
      <c r="M35" s="108" t="str">
        <f>VLOOKUP(Table1432[[#This Row],[NUTS III 2013]],Table172537[],2,FALSE)</f>
        <v>11A</v>
      </c>
      <c r="N35" s="110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6">
        <v>0</v>
      </c>
      <c r="Q35" s="113">
        <v>0</v>
      </c>
    </row>
    <row r="36" spans="1:17" ht="18.75">
      <c r="A36" s="77" t="s">
        <v>73</v>
      </c>
      <c r="B36" s="14" t="s">
        <v>798</v>
      </c>
      <c r="C36" s="93" t="s">
        <v>457</v>
      </c>
      <c r="D36" s="91" t="s">
        <v>17</v>
      </c>
      <c r="E36" s="108" t="str">
        <f>VLOOKUP(Table1432[[#This Row],[NUTS I]],Table1533[],2,FALSE)</f>
        <v>1</v>
      </c>
      <c r="F36" s="115" t="s">
        <v>25</v>
      </c>
      <c r="G36" s="108" t="str">
        <f>VLOOKUP(Table1432[[#This Row],[NUTS II 2011]],Table1634[],2,FALSE)</f>
        <v>18</v>
      </c>
      <c r="H36" s="92" t="s">
        <v>25</v>
      </c>
      <c r="I36" s="108" t="str">
        <f>VLOOKUP(Table1432[[#This Row],[NUTS II 2013]],Table162436[],2,FALSE)</f>
        <v>18</v>
      </c>
      <c r="J36" s="115" t="s">
        <v>26</v>
      </c>
      <c r="K36" s="108" t="str">
        <f>VLOOKUP(Table1432[[#This Row],[NUTS III 2011]],Table1735[],2,FALSE)</f>
        <v>183</v>
      </c>
      <c r="L36" s="91" t="s">
        <v>26</v>
      </c>
      <c r="M36" s="108" t="str">
        <f>VLOOKUP(Table1432[[#This Row],[NUTS III 2013]],Table172537[],2,FALSE)</f>
        <v>187</v>
      </c>
      <c r="N36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6">
        <v>0</v>
      </c>
      <c r="Q36" s="113">
        <v>0</v>
      </c>
    </row>
    <row r="37" spans="1:17" ht="18.75">
      <c r="A37" s="77" t="s">
        <v>74</v>
      </c>
      <c r="B37" s="14" t="s">
        <v>813</v>
      </c>
      <c r="C37" s="93" t="s">
        <v>473</v>
      </c>
      <c r="D37" s="91" t="s">
        <v>17</v>
      </c>
      <c r="E37" s="108" t="str">
        <f>VLOOKUP(Table1432[[#This Row],[NUTS I]],Table1533[],2,FALSE)</f>
        <v>1</v>
      </c>
      <c r="F37" s="115" t="s">
        <v>25</v>
      </c>
      <c r="G37" s="108" t="str">
        <f>VLOOKUP(Table1432[[#This Row],[NUTS II 2011]],Table1634[],2,FALSE)</f>
        <v>18</v>
      </c>
      <c r="H37" s="92" t="s">
        <v>25</v>
      </c>
      <c r="I37" s="108" t="str">
        <f>VLOOKUP(Table1432[[#This Row],[NUTS II 2013]],Table162436[],2,FALSE)</f>
        <v>18</v>
      </c>
      <c r="J37" s="115" t="s">
        <v>53</v>
      </c>
      <c r="K37" s="108" t="str">
        <f>VLOOKUP(Table1432[[#This Row],[NUTS III 2011]],Table1735[],2,FALSE)</f>
        <v>182</v>
      </c>
      <c r="L37" s="91" t="s">
        <v>53</v>
      </c>
      <c r="M37" s="108" t="str">
        <f>VLOOKUP(Table1432[[#This Row],[NUTS III 2013]],Table172537[],2,FALSE)</f>
        <v>186</v>
      </c>
      <c r="N37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6">
        <v>0</v>
      </c>
      <c r="Q37" s="113">
        <v>0</v>
      </c>
    </row>
    <row r="38" spans="1:17" ht="18.75">
      <c r="A38" s="77" t="s">
        <v>75</v>
      </c>
      <c r="B38" s="14" t="s">
        <v>859</v>
      </c>
      <c r="C38" s="93" t="s">
        <v>632</v>
      </c>
      <c r="D38" s="91" t="s">
        <v>17</v>
      </c>
      <c r="E38" s="108" t="str">
        <f>VLOOKUP(Table1432[[#This Row],[NUTS I]],Table1533[],2,FALSE)</f>
        <v>1</v>
      </c>
      <c r="F38" s="115" t="s">
        <v>18</v>
      </c>
      <c r="G38" s="108" t="str">
        <f>VLOOKUP(Table1432[[#This Row],[NUTS II 2011]],Table1634[],2,FALSE)</f>
        <v>16</v>
      </c>
      <c r="H38" s="91" t="s">
        <v>18</v>
      </c>
      <c r="I38" s="108" t="str">
        <f>VLOOKUP(Table1432[[#This Row],[NUTS II 2013]],Table162436[],2,FALSE)</f>
        <v>16</v>
      </c>
      <c r="J38" s="115" t="s">
        <v>34</v>
      </c>
      <c r="K38" s="108" t="str">
        <f>VLOOKUP(Table1432[[#This Row],[NUTS III 2011]],Table1735[],2,FALSE)</f>
        <v>16B</v>
      </c>
      <c r="L38" s="92" t="s">
        <v>34</v>
      </c>
      <c r="M38" s="108" t="str">
        <f>VLOOKUP(Table1432[[#This Row],[NUTS III 2013]],Table172537[],2,FALSE)</f>
        <v>16B</v>
      </c>
      <c r="N38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6">
        <v>0</v>
      </c>
      <c r="Q38" s="113">
        <v>0</v>
      </c>
    </row>
    <row r="39" spans="1:17" ht="18.75">
      <c r="A39" s="77" t="s">
        <v>76</v>
      </c>
      <c r="B39" s="14" t="s">
        <v>959</v>
      </c>
      <c r="C39" s="93" t="s">
        <v>618</v>
      </c>
      <c r="D39" s="91" t="s">
        <v>17</v>
      </c>
      <c r="E39" s="108" t="str">
        <f>VLOOKUP(Table1432[[#This Row],[NUTS I]],Table1533[],2,FALSE)</f>
        <v>1</v>
      </c>
      <c r="F39" s="115" t="s">
        <v>18</v>
      </c>
      <c r="G39" s="108" t="str">
        <f>VLOOKUP(Table1432[[#This Row],[NUTS II 2011]],Table1634[],2,FALSE)</f>
        <v>16</v>
      </c>
      <c r="H39" s="91" t="s">
        <v>18</v>
      </c>
      <c r="I39" s="108" t="str">
        <f>VLOOKUP(Table1432[[#This Row],[NUTS II 2013]],Table162436[],2,FALSE)</f>
        <v>16</v>
      </c>
      <c r="J39" s="115" t="s">
        <v>964</v>
      </c>
      <c r="K39" s="108" t="str">
        <f>VLOOKUP(Table1432[[#This Row],[NUTS III 2011]],Table1735[],2,FALSE)</f>
        <v>161</v>
      </c>
      <c r="L39" s="91" t="s">
        <v>21</v>
      </c>
      <c r="M39" s="108" t="str">
        <f>VLOOKUP(Table1432[[#This Row],[NUTS III 2013]],Table172537[],2,FALSE)</f>
        <v>16D</v>
      </c>
      <c r="N39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6">
        <v>20</v>
      </c>
      <c r="Q39" s="113">
        <v>227</v>
      </c>
    </row>
    <row r="40" spans="1:17" ht="18.75">
      <c r="A40" s="78" t="s">
        <v>77</v>
      </c>
      <c r="B40" s="14" t="s">
        <v>812</v>
      </c>
      <c r="C40" s="93" t="s">
        <v>472</v>
      </c>
      <c r="D40" s="91" t="s">
        <v>17</v>
      </c>
      <c r="E40" s="108" t="str">
        <f>VLOOKUP(Table1432[[#This Row],[NUTS I]],Table1533[],2,FALSE)</f>
        <v>1</v>
      </c>
      <c r="F40" s="115" t="s">
        <v>25</v>
      </c>
      <c r="G40" s="108" t="str">
        <f>VLOOKUP(Table1432[[#This Row],[NUTS II 2011]],Table1634[],2,FALSE)</f>
        <v>18</v>
      </c>
      <c r="H40" s="92" t="s">
        <v>25</v>
      </c>
      <c r="I40" s="108" t="str">
        <f>VLOOKUP(Table1432[[#This Row],[NUTS II 2013]],Table162436[],2,FALSE)</f>
        <v>18</v>
      </c>
      <c r="J40" s="115" t="s">
        <v>53</v>
      </c>
      <c r="K40" s="108" t="str">
        <f>VLOOKUP(Table1432[[#This Row],[NUTS III 2011]],Table1735[],2,FALSE)</f>
        <v>182</v>
      </c>
      <c r="L40" s="91" t="s">
        <v>53</v>
      </c>
      <c r="M40" s="108" t="str">
        <f>VLOOKUP(Table1432[[#This Row],[NUTS III 2013]],Table172537[],2,FALSE)</f>
        <v>186</v>
      </c>
      <c r="N40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6">
        <v>2</v>
      </c>
      <c r="Q40" s="114">
        <v>40</v>
      </c>
    </row>
    <row r="41" spans="1:17" ht="18.75">
      <c r="A41" s="78" t="s">
        <v>78</v>
      </c>
      <c r="B41" s="14" t="s">
        <v>771</v>
      </c>
      <c r="C41" s="93" t="s">
        <v>484</v>
      </c>
      <c r="D41" s="91" t="s">
        <v>17</v>
      </c>
      <c r="E41" s="108" t="str">
        <f>VLOOKUP(Table1432[[#This Row],[NUTS I]],Table1533[],2,FALSE)</f>
        <v>1</v>
      </c>
      <c r="F41" s="115" t="s">
        <v>25</v>
      </c>
      <c r="G41" s="108" t="str">
        <f>VLOOKUP(Table1432[[#This Row],[NUTS II 2011]],Table1634[],2,FALSE)</f>
        <v>18</v>
      </c>
      <c r="H41" s="92" t="s">
        <v>25</v>
      </c>
      <c r="I41" s="108" t="str">
        <f>VLOOKUP(Table1432[[#This Row],[NUTS II 2013]],Table162436[],2,FALSE)</f>
        <v>18</v>
      </c>
      <c r="J41" s="115" t="s">
        <v>49</v>
      </c>
      <c r="K41" s="108" t="str">
        <f>VLOOKUP(Table1432[[#This Row],[NUTS III 2011]],Table1735[],2,FALSE)</f>
        <v>185</v>
      </c>
      <c r="L41" s="91" t="s">
        <v>49</v>
      </c>
      <c r="M41" s="108" t="str">
        <f>VLOOKUP(Table1432[[#This Row],[NUTS III 2013]],Table172537[],2,FALSE)</f>
        <v>185</v>
      </c>
      <c r="N41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6">
        <v>1</v>
      </c>
      <c r="Q41" s="114">
        <v>6</v>
      </c>
    </row>
    <row r="42" spans="1:17" ht="18.75">
      <c r="A42" s="77" t="s">
        <v>79</v>
      </c>
      <c r="B42" s="14" t="s">
        <v>1018</v>
      </c>
      <c r="C42" s="93" t="s">
        <v>676</v>
      </c>
      <c r="D42" s="91" t="s">
        <v>17</v>
      </c>
      <c r="E42" s="108" t="str">
        <f>VLOOKUP(Table1432[[#This Row],[NUTS I]],Table1533[],2,FALSE)</f>
        <v>1</v>
      </c>
      <c r="F42" s="115" t="s">
        <v>1</v>
      </c>
      <c r="G42" s="108" t="str">
        <f>VLOOKUP(Table1432[[#This Row],[NUTS II 2011]],Table1634[],2,FALSE)</f>
        <v>11</v>
      </c>
      <c r="H42" s="92" t="s">
        <v>1</v>
      </c>
      <c r="I42" s="108" t="str">
        <f>VLOOKUP(Table1432[[#This Row],[NUTS II 2013]],Table162436[],2,FALSE)</f>
        <v>11</v>
      </c>
      <c r="J42" s="115" t="s">
        <v>1024</v>
      </c>
      <c r="K42" s="108" t="str">
        <f>VLOOKUP(Table1432[[#This Row],[NUTS III 2011]],Table1735[],2,FALSE)</f>
        <v>115</v>
      </c>
      <c r="L42" s="91" t="s">
        <v>59</v>
      </c>
      <c r="M42" s="108" t="str">
        <f>VLOOKUP(Table1432[[#This Row],[NUTS III 2013]],Table172537[],2,FALSE)</f>
        <v>11C</v>
      </c>
      <c r="N42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6">
        <v>2</v>
      </c>
      <c r="Q42" s="113">
        <v>6</v>
      </c>
    </row>
    <row r="43" spans="1:17" ht="18.75">
      <c r="A43" s="78" t="s">
        <v>80</v>
      </c>
      <c r="B43" s="14" t="s">
        <v>367</v>
      </c>
      <c r="C43" s="93" t="s">
        <v>384</v>
      </c>
      <c r="D43" s="91" t="s">
        <v>17</v>
      </c>
      <c r="E43" s="108" t="str">
        <f>VLOOKUP(Table1432[[#This Row],[NUTS I]],Table1533[],2,FALSE)</f>
        <v>1</v>
      </c>
      <c r="F43" s="115" t="s">
        <v>1</v>
      </c>
      <c r="G43" s="108" t="str">
        <f>VLOOKUP(Table1432[[#This Row],[NUTS II 2011]],Table1634[],2,FALSE)</f>
        <v>11</v>
      </c>
      <c r="H43" s="92" t="s">
        <v>1</v>
      </c>
      <c r="I43" s="108" t="str">
        <f>VLOOKUP(Table1432[[#This Row],[NUTS II 2013]],Table162436[],2,FALSE)</f>
        <v>11</v>
      </c>
      <c r="J43" s="115" t="s">
        <v>61</v>
      </c>
      <c r="K43" s="108" t="str">
        <f>VLOOKUP(Table1432[[#This Row],[NUTS III 2011]],Table1735[],2,FALSE)</f>
        <v>112</v>
      </c>
      <c r="L43" s="92" t="s">
        <v>61</v>
      </c>
      <c r="M43" s="108" t="str">
        <f>VLOOKUP(Table1432[[#This Row],[NUTS III 2013]],Table172537[],2,FALSE)</f>
        <v>112</v>
      </c>
      <c r="N43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6">
        <v>5</v>
      </c>
      <c r="Q43" s="114">
        <v>57</v>
      </c>
    </row>
    <row r="44" spans="1:17" ht="18.75">
      <c r="A44" s="77" t="s">
        <v>81</v>
      </c>
      <c r="B44" s="14" t="s">
        <v>781</v>
      </c>
      <c r="C44" s="93" t="s">
        <v>497</v>
      </c>
      <c r="D44" s="91" t="s">
        <v>17</v>
      </c>
      <c r="E44" s="108" t="str">
        <f>VLOOKUP(Table1432[[#This Row],[NUTS I]],Table1533[],2,FALSE)</f>
        <v>1</v>
      </c>
      <c r="F44" s="115" t="s">
        <v>25</v>
      </c>
      <c r="G44" s="108" t="str">
        <f>VLOOKUP(Table1432[[#This Row],[NUTS II 2011]],Table1634[],2,FALSE)</f>
        <v>18</v>
      </c>
      <c r="H44" s="92" t="s">
        <v>25</v>
      </c>
      <c r="I44" s="108" t="str">
        <f>VLOOKUP(Table1432[[#This Row],[NUTS II 2013]],Table162436[],2,FALSE)</f>
        <v>18</v>
      </c>
      <c r="J44" s="115" t="s">
        <v>44</v>
      </c>
      <c r="K44" s="108" t="str">
        <f>VLOOKUP(Table1432[[#This Row],[NUTS III 2011]],Table1735[],2,FALSE)</f>
        <v>184</v>
      </c>
      <c r="L44" s="91" t="s">
        <v>44</v>
      </c>
      <c r="M44" s="108" t="str">
        <f>VLOOKUP(Table1432[[#This Row],[NUTS III 2013]],Table172537[],2,FALSE)</f>
        <v>184</v>
      </c>
      <c r="N44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6">
        <v>0</v>
      </c>
      <c r="Q44" s="113">
        <v>0</v>
      </c>
    </row>
    <row r="45" spans="1:17" ht="18.75">
      <c r="A45" s="77" t="s">
        <v>82</v>
      </c>
      <c r="B45" s="14" t="s">
        <v>828</v>
      </c>
      <c r="C45" s="93" t="s">
        <v>522</v>
      </c>
      <c r="D45" s="91" t="s">
        <v>17</v>
      </c>
      <c r="E45" s="108" t="str">
        <f>VLOOKUP(Table1432[[#This Row],[NUTS I]],Table1533[],2,FALSE)</f>
        <v>1</v>
      </c>
      <c r="F45" s="115" t="s">
        <v>167</v>
      </c>
      <c r="G45" s="108" t="str">
        <f>VLOOKUP(Table1432[[#This Row],[NUTS II 2011]],Table1634[],2,FALSE)</f>
        <v>17</v>
      </c>
      <c r="H45" s="92" t="s">
        <v>36</v>
      </c>
      <c r="I45" s="108" t="str">
        <f>VLOOKUP(Table1432[[#This Row],[NUTS II 2013]],Table162436[],2,FALSE)</f>
        <v>17</v>
      </c>
      <c r="J45" s="115" t="s">
        <v>832</v>
      </c>
      <c r="K45" s="108" t="str">
        <f>VLOOKUP(Table1432[[#This Row],[NUTS III 2011]],Table1735[],2,FALSE)</f>
        <v>172</v>
      </c>
      <c r="L45" s="91" t="s">
        <v>36</v>
      </c>
      <c r="M45" s="108" t="str">
        <f>VLOOKUP(Table1432[[#This Row],[NUTS III 2013]],Table172537[],2,FALSE)</f>
        <v>170</v>
      </c>
      <c r="N45" s="110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6">
        <v>9</v>
      </c>
      <c r="Q45" s="113">
        <v>376</v>
      </c>
    </row>
    <row r="46" spans="1:17" ht="18.75">
      <c r="A46" s="78" t="s">
        <v>83</v>
      </c>
      <c r="B46" s="14" t="s">
        <v>938</v>
      </c>
      <c r="C46" s="93" t="s">
        <v>587</v>
      </c>
      <c r="D46" s="91" t="s">
        <v>17</v>
      </c>
      <c r="E46" s="108" t="str">
        <f>VLOOKUP(Table1432[[#This Row],[NUTS I]],Table1533[],2,FALSE)</f>
        <v>1</v>
      </c>
      <c r="F46" s="115" t="s">
        <v>18</v>
      </c>
      <c r="G46" s="108" t="str">
        <f>VLOOKUP(Table1432[[#This Row],[NUTS II 2011]],Table1634[],2,FALSE)</f>
        <v>16</v>
      </c>
      <c r="H46" s="91" t="s">
        <v>18</v>
      </c>
      <c r="I46" s="108" t="str">
        <f>VLOOKUP(Table1432[[#This Row],[NUTS II 2013]],Table162436[],2,FALSE)</f>
        <v>16</v>
      </c>
      <c r="J46" s="115" t="s">
        <v>940</v>
      </c>
      <c r="K46" s="108" t="str">
        <f>VLOOKUP(Table1432[[#This Row],[NUTS III 2011]],Table1735[],2,FALSE)</f>
        <v>163</v>
      </c>
      <c r="L46" s="91" t="s">
        <v>55</v>
      </c>
      <c r="M46" s="108" t="str">
        <f>VLOOKUP(Table1432[[#This Row],[NUTS III 2013]],Table172537[],2,FALSE)</f>
        <v>16F</v>
      </c>
      <c r="N46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6">
        <v>0</v>
      </c>
      <c r="Q46" s="114">
        <v>0</v>
      </c>
    </row>
    <row r="47" spans="1:17" ht="18.75">
      <c r="A47" s="78" t="s">
        <v>84</v>
      </c>
      <c r="B47" s="14" t="s">
        <v>780</v>
      </c>
      <c r="C47" s="93" t="s">
        <v>496</v>
      </c>
      <c r="D47" s="91" t="s">
        <v>17</v>
      </c>
      <c r="E47" s="108" t="str">
        <f>VLOOKUP(Table1432[[#This Row],[NUTS I]],Table1533[],2,FALSE)</f>
        <v>1</v>
      </c>
      <c r="F47" s="115" t="s">
        <v>25</v>
      </c>
      <c r="G47" s="108" t="str">
        <f>VLOOKUP(Table1432[[#This Row],[NUTS II 2011]],Table1634[],2,FALSE)</f>
        <v>18</v>
      </c>
      <c r="H47" s="92" t="s">
        <v>25</v>
      </c>
      <c r="I47" s="108" t="str">
        <f>VLOOKUP(Table1432[[#This Row],[NUTS II 2013]],Table162436[],2,FALSE)</f>
        <v>18</v>
      </c>
      <c r="J47" s="115" t="s">
        <v>44</v>
      </c>
      <c r="K47" s="108" t="str">
        <f>VLOOKUP(Table1432[[#This Row],[NUTS III 2011]],Table1735[],2,FALSE)</f>
        <v>184</v>
      </c>
      <c r="L47" s="91" t="s">
        <v>44</v>
      </c>
      <c r="M47" s="108" t="str">
        <f>VLOOKUP(Table1432[[#This Row],[NUTS III 2013]],Table172537[],2,FALSE)</f>
        <v>184</v>
      </c>
      <c r="N4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6">
        <v>14</v>
      </c>
      <c r="Q47" s="114">
        <v>109</v>
      </c>
    </row>
    <row r="48" spans="1:17" ht="18.75">
      <c r="A48" s="78" t="s">
        <v>85</v>
      </c>
      <c r="B48" s="14" t="s">
        <v>869</v>
      </c>
      <c r="C48" s="93" t="s">
        <v>541</v>
      </c>
      <c r="D48" s="91" t="s">
        <v>17</v>
      </c>
      <c r="E48" s="108" t="str">
        <f>VLOOKUP(Table1432[[#This Row],[NUTS I]],Table1533[],2,FALSE)</f>
        <v>1</v>
      </c>
      <c r="F48" s="115" t="s">
        <v>18</v>
      </c>
      <c r="G48" s="108" t="str">
        <f>VLOOKUP(Table1432[[#This Row],[NUTS II 2011]],Table1634[],2,FALSE)</f>
        <v>16</v>
      </c>
      <c r="H48" s="91" t="s">
        <v>18</v>
      </c>
      <c r="I48" s="108" t="str">
        <f>VLOOKUP(Table1432[[#This Row],[NUTS II 2013]],Table162436[],2,FALSE)</f>
        <v>16</v>
      </c>
      <c r="J48" s="115" t="s">
        <v>871</v>
      </c>
      <c r="K48" s="108" t="str">
        <f>VLOOKUP(Table1432[[#This Row],[NUTS III 2011]],Table1735[],2,FALSE)</f>
        <v>16A</v>
      </c>
      <c r="L48" s="92" t="s">
        <v>47</v>
      </c>
      <c r="M48" s="108" t="str">
        <f>VLOOKUP(Table1432[[#This Row],[NUTS III 2013]],Table172537[],2,FALSE)</f>
        <v>16J</v>
      </c>
      <c r="N48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6">
        <v>2</v>
      </c>
      <c r="Q48" s="114">
        <v>2</v>
      </c>
    </row>
    <row r="49" spans="1:17" ht="18.75">
      <c r="A49" s="77" t="s">
        <v>86</v>
      </c>
      <c r="B49" s="14" t="s">
        <v>768</v>
      </c>
      <c r="C49" s="93" t="s">
        <v>483</v>
      </c>
      <c r="D49" s="91" t="s">
        <v>17</v>
      </c>
      <c r="E49" s="108" t="str">
        <f>VLOOKUP(Table1432[[#This Row],[NUTS I]],Table1533[],2,FALSE)</f>
        <v>1</v>
      </c>
      <c r="F49" s="115" t="s">
        <v>25</v>
      </c>
      <c r="G49" s="108" t="str">
        <f>VLOOKUP(Table1432[[#This Row],[NUTS II 2011]],Table1634[],2,FALSE)</f>
        <v>18</v>
      </c>
      <c r="H49" s="92" t="s">
        <v>25</v>
      </c>
      <c r="I49" s="108" t="str">
        <f>VLOOKUP(Table1432[[#This Row],[NUTS II 2013]],Table162436[],2,FALSE)</f>
        <v>18</v>
      </c>
      <c r="J49" s="115" t="s">
        <v>49</v>
      </c>
      <c r="K49" s="108" t="str">
        <f>VLOOKUP(Table1432[[#This Row],[NUTS III 2011]],Table1735[],2,FALSE)</f>
        <v>185</v>
      </c>
      <c r="L49" s="91" t="s">
        <v>49</v>
      </c>
      <c r="M49" s="108" t="str">
        <f>VLOOKUP(Table1432[[#This Row],[NUTS III 2013]],Table172537[],2,FALSE)</f>
        <v>185</v>
      </c>
      <c r="N49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6">
        <v>18</v>
      </c>
      <c r="Q49" s="113">
        <v>37</v>
      </c>
    </row>
    <row r="50" spans="1:17" ht="18.75">
      <c r="A50" s="78" t="s">
        <v>87</v>
      </c>
      <c r="B50" s="14" t="s">
        <v>865</v>
      </c>
      <c r="C50" s="93" t="s">
        <v>631</v>
      </c>
      <c r="D50" s="91" t="s">
        <v>17</v>
      </c>
      <c r="E50" s="108" t="str">
        <f>VLOOKUP(Table1432[[#This Row],[NUTS I]],Table1533[],2,FALSE)</f>
        <v>1</v>
      </c>
      <c r="F50" s="115" t="s">
        <v>18</v>
      </c>
      <c r="G50" s="108" t="str">
        <f>VLOOKUP(Table1432[[#This Row],[NUTS II 2011]],Table1634[],2,FALSE)</f>
        <v>16</v>
      </c>
      <c r="H50" s="91" t="s">
        <v>18</v>
      </c>
      <c r="I50" s="108" t="str">
        <f>VLOOKUP(Table1432[[#This Row],[NUTS II 2013]],Table162436[],2,FALSE)</f>
        <v>16</v>
      </c>
      <c r="J50" s="115" t="s">
        <v>34</v>
      </c>
      <c r="K50" s="108" t="str">
        <f>VLOOKUP(Table1432[[#This Row],[NUTS III 2011]],Table1735[],2,FALSE)</f>
        <v>16B</v>
      </c>
      <c r="L50" s="92" t="s">
        <v>34</v>
      </c>
      <c r="M50" s="108" t="str">
        <f>VLOOKUP(Table1432[[#This Row],[NUTS III 2013]],Table172537[],2,FALSE)</f>
        <v>16B</v>
      </c>
      <c r="N5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6">
        <v>0</v>
      </c>
      <c r="Q50" s="114">
        <v>0</v>
      </c>
    </row>
    <row r="51" spans="1:17" ht="18.75">
      <c r="A51" s="78" t="s">
        <v>88</v>
      </c>
      <c r="B51" s="14" t="s">
        <v>797</v>
      </c>
      <c r="C51" s="93" t="s">
        <v>456</v>
      </c>
      <c r="D51" s="91" t="s">
        <v>17</v>
      </c>
      <c r="E51" s="108" t="str">
        <f>VLOOKUP(Table1432[[#This Row],[NUTS I]],Table1533[],2,FALSE)</f>
        <v>1</v>
      </c>
      <c r="F51" s="115" t="s">
        <v>25</v>
      </c>
      <c r="G51" s="108" t="str">
        <f>VLOOKUP(Table1432[[#This Row],[NUTS II 2011]],Table1634[],2,FALSE)</f>
        <v>18</v>
      </c>
      <c r="H51" s="92" t="s">
        <v>25</v>
      </c>
      <c r="I51" s="108" t="str">
        <f>VLOOKUP(Table1432[[#This Row],[NUTS II 2013]],Table162436[],2,FALSE)</f>
        <v>18</v>
      </c>
      <c r="J51" s="115" t="s">
        <v>26</v>
      </c>
      <c r="K51" s="108" t="str">
        <f>VLOOKUP(Table1432[[#This Row],[NUTS III 2011]],Table1735[],2,FALSE)</f>
        <v>183</v>
      </c>
      <c r="L51" s="91" t="s">
        <v>26</v>
      </c>
      <c r="M51" s="108" t="str">
        <f>VLOOKUP(Table1432[[#This Row],[NUTS III 2013]],Table172537[],2,FALSE)</f>
        <v>187</v>
      </c>
      <c r="N51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6">
        <v>1</v>
      </c>
      <c r="Q51" s="114">
        <v>44</v>
      </c>
    </row>
    <row r="52" spans="1:17" ht="18.75">
      <c r="A52" s="77" t="s">
        <v>89</v>
      </c>
      <c r="B52" s="14" t="s">
        <v>970</v>
      </c>
      <c r="C52" s="93" t="s">
        <v>684</v>
      </c>
      <c r="D52" s="91" t="s">
        <v>17</v>
      </c>
      <c r="E52" s="108" t="str">
        <f>VLOOKUP(Table1432[[#This Row],[NUTS I]],Table1533[],2,FALSE)</f>
        <v>1</v>
      </c>
      <c r="F52" s="115" t="s">
        <v>1</v>
      </c>
      <c r="G52" s="108" t="str">
        <f>VLOOKUP(Table1432[[#This Row],[NUTS II 2011]],Table1634[],2,FALSE)</f>
        <v>11</v>
      </c>
      <c r="H52" s="92" t="s">
        <v>1</v>
      </c>
      <c r="I52" s="108" t="str">
        <f>VLOOKUP(Table1432[[#This Row],[NUTS II 2013]],Table162436[],2,FALSE)</f>
        <v>11</v>
      </c>
      <c r="J52" s="115" t="s">
        <v>980</v>
      </c>
      <c r="K52" s="108" t="str">
        <f>VLOOKUP(Table1432[[#This Row],[NUTS III 2011]],Table1735[],2,FALSE)</f>
        <v>118</v>
      </c>
      <c r="L52" s="92" t="s">
        <v>90</v>
      </c>
      <c r="M52" s="108" t="str">
        <f>VLOOKUP(Table1432[[#This Row],[NUTS III 2013]],Table172537[],2,FALSE)</f>
        <v>11B</v>
      </c>
      <c r="N52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6">
        <v>0</v>
      </c>
      <c r="Q52" s="113">
        <v>0</v>
      </c>
    </row>
    <row r="53" spans="1:17" ht="18.75">
      <c r="A53" s="77" t="s">
        <v>91</v>
      </c>
      <c r="B53" s="14" t="s">
        <v>368</v>
      </c>
      <c r="C53" s="93" t="s">
        <v>385</v>
      </c>
      <c r="D53" s="91" t="s">
        <v>17</v>
      </c>
      <c r="E53" s="108" t="str">
        <f>VLOOKUP(Table1432[[#This Row],[NUTS I]],Table1533[],2,FALSE)</f>
        <v>1</v>
      </c>
      <c r="F53" s="115" t="s">
        <v>1</v>
      </c>
      <c r="G53" s="108" t="str">
        <f>VLOOKUP(Table1432[[#This Row],[NUTS II 2011]],Table1634[],2,FALSE)</f>
        <v>11</v>
      </c>
      <c r="H53" s="92" t="s">
        <v>1</v>
      </c>
      <c r="I53" s="108" t="str">
        <f>VLOOKUP(Table1432[[#This Row],[NUTS II 2013]],Table162436[],2,FALSE)</f>
        <v>11</v>
      </c>
      <c r="J53" s="115" t="s">
        <v>61</v>
      </c>
      <c r="K53" s="108" t="str">
        <f>VLOOKUP(Table1432[[#This Row],[NUTS III 2011]],Table1735[],2,FALSE)</f>
        <v>112</v>
      </c>
      <c r="L53" s="92" t="s">
        <v>61</v>
      </c>
      <c r="M53" s="108" t="str">
        <f>VLOOKUP(Table1432[[#This Row],[NUTS III 2013]],Table172537[],2,FALSE)</f>
        <v>112</v>
      </c>
      <c r="N53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6">
        <v>2</v>
      </c>
      <c r="Q53" s="113">
        <v>80</v>
      </c>
    </row>
    <row r="54" spans="1:17" ht="18.75">
      <c r="A54" s="78" t="s">
        <v>92</v>
      </c>
      <c r="B54" s="14" t="s">
        <v>977</v>
      </c>
      <c r="C54" s="93" t="s">
        <v>644</v>
      </c>
      <c r="D54" s="91" t="s">
        <v>17</v>
      </c>
      <c r="E54" s="108" t="str">
        <f>VLOOKUP(Table1432[[#This Row],[NUTS I]],Table1533[],2,FALSE)</f>
        <v>1</v>
      </c>
      <c r="F54" s="115" t="s">
        <v>1</v>
      </c>
      <c r="G54" s="108" t="str">
        <f>VLOOKUP(Table1432[[#This Row],[NUTS II 2011]],Table1634[],2,FALSE)</f>
        <v>11</v>
      </c>
      <c r="H54" s="92" t="s">
        <v>1</v>
      </c>
      <c r="I54" s="108" t="str">
        <f>VLOOKUP(Table1432[[#This Row],[NUTS II 2013]],Table162436[],2,FALSE)</f>
        <v>11</v>
      </c>
      <c r="J54" s="115" t="s">
        <v>980</v>
      </c>
      <c r="K54" s="108" t="str">
        <f>VLOOKUP(Table1432[[#This Row],[NUTS III 2011]],Table1735[],2,FALSE)</f>
        <v>118</v>
      </c>
      <c r="L54" s="91" t="s">
        <v>40</v>
      </c>
      <c r="M54" s="108" t="str">
        <f>VLOOKUP(Table1432[[#This Row],[NUTS III 2013]],Table172537[],2,FALSE)</f>
        <v>11E</v>
      </c>
      <c r="N54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6">
        <v>5</v>
      </c>
      <c r="Q54" s="113">
        <v>34</v>
      </c>
    </row>
    <row r="55" spans="1:17" ht="31.5">
      <c r="A55" s="78" t="s">
        <v>93</v>
      </c>
      <c r="B55" s="14" t="s">
        <v>1021</v>
      </c>
      <c r="C55" s="93" t="s">
        <v>711</v>
      </c>
      <c r="D55" s="91" t="s">
        <v>17</v>
      </c>
      <c r="E55" s="108" t="str">
        <f>VLOOKUP(Table1432[[#This Row],[NUTS I]],Table1533[],2,FALSE)</f>
        <v>1</v>
      </c>
      <c r="F55" s="115" t="s">
        <v>1</v>
      </c>
      <c r="G55" s="108" t="str">
        <f>VLOOKUP(Table1432[[#This Row],[NUTS II 2011]],Table1634[],2,FALSE)</f>
        <v>11</v>
      </c>
      <c r="H55" s="92" t="s">
        <v>1</v>
      </c>
      <c r="I55" s="108" t="str">
        <f>VLOOKUP(Table1432[[#This Row],[NUTS II 2013]],Table162436[],2,FALSE)</f>
        <v>11</v>
      </c>
      <c r="J55" s="115" t="s">
        <v>1024</v>
      </c>
      <c r="K55" s="108" t="str">
        <f>VLOOKUP(Table1432[[#This Row],[NUTS III 2011]],Table1735[],2,FALSE)</f>
        <v>115</v>
      </c>
      <c r="L55" s="91" t="s">
        <v>94</v>
      </c>
      <c r="M55" s="108" t="str">
        <f>VLOOKUP(Table1432[[#This Row],[NUTS III 2013]],Table172537[],2,FALSE)</f>
        <v>119</v>
      </c>
      <c r="N5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6">
        <v>0</v>
      </c>
      <c r="Q55" s="114">
        <v>0</v>
      </c>
    </row>
    <row r="56" spans="1:17" ht="18.75">
      <c r="A56" s="77" t="s">
        <v>95</v>
      </c>
      <c r="B56" s="14" t="s">
        <v>858</v>
      </c>
      <c r="C56" s="93" t="s">
        <v>630</v>
      </c>
      <c r="D56" s="91" t="s">
        <v>17</v>
      </c>
      <c r="E56" s="108" t="str">
        <f>VLOOKUP(Table1432[[#This Row],[NUTS I]],Table1533[],2,FALSE)</f>
        <v>1</v>
      </c>
      <c r="F56" s="115" t="s">
        <v>18</v>
      </c>
      <c r="G56" s="108" t="str">
        <f>VLOOKUP(Table1432[[#This Row],[NUTS II 2011]],Table1634[],2,FALSE)</f>
        <v>16</v>
      </c>
      <c r="H56" s="91" t="s">
        <v>18</v>
      </c>
      <c r="I56" s="108" t="str">
        <f>VLOOKUP(Table1432[[#This Row],[NUTS II 2013]],Table162436[],2,FALSE)</f>
        <v>16</v>
      </c>
      <c r="J56" s="115" t="s">
        <v>34</v>
      </c>
      <c r="K56" s="108" t="str">
        <f>VLOOKUP(Table1432[[#This Row],[NUTS III 2011]],Table1735[],2,FALSE)</f>
        <v>16B</v>
      </c>
      <c r="L56" s="92" t="s">
        <v>34</v>
      </c>
      <c r="M56" s="108" t="str">
        <f>VLOOKUP(Table1432[[#This Row],[NUTS III 2013]],Table172537[],2,FALSE)</f>
        <v>16B</v>
      </c>
      <c r="N56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6">
        <v>0</v>
      </c>
      <c r="Q56" s="113">
        <v>0</v>
      </c>
    </row>
    <row r="57" spans="1:17" ht="18.75">
      <c r="A57" s="78" t="s">
        <v>96</v>
      </c>
      <c r="B57" s="14" t="s">
        <v>864</v>
      </c>
      <c r="C57" s="93" t="s">
        <v>629</v>
      </c>
      <c r="D57" s="91" t="s">
        <v>17</v>
      </c>
      <c r="E57" s="108" t="str">
        <f>VLOOKUP(Table1432[[#This Row],[NUTS I]],Table1533[],2,FALSE)</f>
        <v>1</v>
      </c>
      <c r="F57" s="115" t="s">
        <v>18</v>
      </c>
      <c r="G57" s="108" t="str">
        <f>VLOOKUP(Table1432[[#This Row],[NUTS II 2011]],Table1634[],2,FALSE)</f>
        <v>16</v>
      </c>
      <c r="H57" s="91" t="s">
        <v>18</v>
      </c>
      <c r="I57" s="108" t="str">
        <f>VLOOKUP(Table1432[[#This Row],[NUTS II 2013]],Table162436[],2,FALSE)</f>
        <v>16</v>
      </c>
      <c r="J57" s="115" t="s">
        <v>34</v>
      </c>
      <c r="K57" s="108" t="str">
        <f>VLOOKUP(Table1432[[#This Row],[NUTS III 2011]],Table1735[],2,FALSE)</f>
        <v>16B</v>
      </c>
      <c r="L57" s="92" t="s">
        <v>34</v>
      </c>
      <c r="M57" s="108" t="str">
        <f>VLOOKUP(Table1432[[#This Row],[NUTS III 2013]],Table172537[],2,FALSE)</f>
        <v>16B</v>
      </c>
      <c r="N57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6">
        <v>1</v>
      </c>
      <c r="Q57" s="114">
        <v>3</v>
      </c>
    </row>
    <row r="58" spans="1:17" ht="18.75">
      <c r="A58" s="77" t="s">
        <v>97</v>
      </c>
      <c r="B58" s="14" t="s">
        <v>734</v>
      </c>
      <c r="C58" s="93" t="s">
        <v>422</v>
      </c>
      <c r="D58" s="92" t="s">
        <v>64</v>
      </c>
      <c r="E58" s="109" t="str">
        <f>VLOOKUP(Table1432[[#This Row],[NUTS I]],Table1533[],2,FALSE)</f>
        <v>2</v>
      </c>
      <c r="F58" s="115" t="s">
        <v>64</v>
      </c>
      <c r="G58" s="108" t="str">
        <f>VLOOKUP(Table1432[[#This Row],[NUTS II 2011]],Table1634[],2,FALSE)</f>
        <v>20</v>
      </c>
      <c r="H58" s="91" t="s">
        <v>64</v>
      </c>
      <c r="I58" s="108" t="str">
        <f>VLOOKUP(Table1432[[#This Row],[NUTS II 2013]],Table162436[],2,FALSE)</f>
        <v>20</v>
      </c>
      <c r="J58" s="115" t="s">
        <v>64</v>
      </c>
      <c r="K58" s="108" t="str">
        <f>VLOOKUP(Table1432[[#This Row],[NUTS III 2011]],Table1735[],2,FALSE)</f>
        <v>200</v>
      </c>
      <c r="L58" s="115" t="s">
        <v>64</v>
      </c>
      <c r="M58" s="108" t="str">
        <f>VLOOKUP(Table1432[[#This Row],[NUTS III 2013]],Table172537[],2,FALSE)</f>
        <v>200</v>
      </c>
      <c r="N58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6">
        <v>2</v>
      </c>
      <c r="Q58" s="113">
        <v>4</v>
      </c>
    </row>
    <row r="59" spans="1:17" ht="18.75">
      <c r="A59" s="77" t="s">
        <v>98</v>
      </c>
      <c r="B59" s="14" t="s">
        <v>725</v>
      </c>
      <c r="C59" s="93" t="s">
        <v>400</v>
      </c>
      <c r="D59" s="92" t="s">
        <v>99</v>
      </c>
      <c r="E59" s="109" t="str">
        <f>VLOOKUP(Table1432[[#This Row],[NUTS I]],Table1533[],2,FALSE)</f>
        <v>3</v>
      </c>
      <c r="F59" s="115" t="s">
        <v>99</v>
      </c>
      <c r="G59" s="108" t="str">
        <f>VLOOKUP(Table1432[[#This Row],[NUTS II 2011]],Table1634[],2,FALSE)</f>
        <v>30</v>
      </c>
      <c r="H59" s="91" t="s">
        <v>99</v>
      </c>
      <c r="I59" s="108" t="str">
        <f>VLOOKUP(Table1432[[#This Row],[NUTS II 2013]],Table162436[],2,FALSE)</f>
        <v>30</v>
      </c>
      <c r="J59" s="115" t="s">
        <v>99</v>
      </c>
      <c r="K59" s="108" t="str">
        <f>VLOOKUP(Table1432[[#This Row],[NUTS III 2011]],Table1735[],2,FALSE)</f>
        <v>300</v>
      </c>
      <c r="L59" s="115" t="s">
        <v>99</v>
      </c>
      <c r="M59" s="108" t="str">
        <f>VLOOKUP(Table1432[[#This Row],[NUTS III 2013]],Table172537[],2,FALSE)</f>
        <v>300</v>
      </c>
      <c r="N59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6">
        <v>0</v>
      </c>
      <c r="Q59" s="113">
        <v>0</v>
      </c>
    </row>
    <row r="60" spans="1:17" ht="18.75">
      <c r="A60" s="78" t="s">
        <v>100</v>
      </c>
      <c r="B60" s="14" t="s">
        <v>724</v>
      </c>
      <c r="C60" s="93" t="s">
        <v>399</v>
      </c>
      <c r="D60" s="92" t="s">
        <v>99</v>
      </c>
      <c r="E60" s="109" t="str">
        <f>VLOOKUP(Table1432[[#This Row],[NUTS I]],Table1533[],2,FALSE)</f>
        <v>3</v>
      </c>
      <c r="F60" s="115" t="s">
        <v>99</v>
      </c>
      <c r="G60" s="108" t="str">
        <f>VLOOKUP(Table1432[[#This Row],[NUTS II 2011]],Table1634[],2,FALSE)</f>
        <v>30</v>
      </c>
      <c r="H60" s="91" t="s">
        <v>99</v>
      </c>
      <c r="I60" s="108" t="str">
        <f>VLOOKUP(Table1432[[#This Row],[NUTS II 2013]],Table162436[],2,FALSE)</f>
        <v>30</v>
      </c>
      <c r="J60" s="115" t="s">
        <v>99</v>
      </c>
      <c r="K60" s="108" t="str">
        <f>VLOOKUP(Table1432[[#This Row],[NUTS III 2011]],Table1735[],2,FALSE)</f>
        <v>300</v>
      </c>
      <c r="L60" s="115" t="s">
        <v>99</v>
      </c>
      <c r="M60" s="108" t="str">
        <f>VLOOKUP(Table1432[[#This Row],[NUTS III 2013]],Table172537[],2,FALSE)</f>
        <v>300</v>
      </c>
      <c r="N60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6">
        <v>0</v>
      </c>
      <c r="Q60" s="114">
        <v>0</v>
      </c>
    </row>
    <row r="61" spans="1:17" ht="18.75">
      <c r="A61" s="77" t="s">
        <v>101</v>
      </c>
      <c r="B61" s="14" t="s">
        <v>1053</v>
      </c>
      <c r="C61" s="93" t="s">
        <v>374</v>
      </c>
      <c r="D61" s="91" t="s">
        <v>17</v>
      </c>
      <c r="E61" s="108" t="str">
        <f>VLOOKUP(Table1432[[#This Row],[NUTS I]],Table1533[],2,FALSE)</f>
        <v>1</v>
      </c>
      <c r="F61" s="115" t="s">
        <v>1</v>
      </c>
      <c r="G61" s="108" t="str">
        <f>VLOOKUP(Table1432[[#This Row],[NUTS II 2011]],Table1634[],2,FALSE)</f>
        <v>11</v>
      </c>
      <c r="H61" s="92" t="s">
        <v>1</v>
      </c>
      <c r="I61" s="108" t="str">
        <f>VLOOKUP(Table1432[[#This Row],[NUTS II 2013]],Table162436[],2,FALSE)</f>
        <v>11</v>
      </c>
      <c r="J61" s="115" t="s">
        <v>1055</v>
      </c>
      <c r="K61" s="108" t="str">
        <f>VLOOKUP(Table1432[[#This Row],[NUTS III 2011]],Table1735[],2,FALSE)</f>
        <v>111</v>
      </c>
      <c r="L61" s="91" t="s">
        <v>67</v>
      </c>
      <c r="M61" s="108" t="str">
        <f>VLOOKUP(Table1432[[#This Row],[NUTS III 2013]],Table172537[],2,FALSE)</f>
        <v>111</v>
      </c>
      <c r="N61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6">
        <v>0</v>
      </c>
      <c r="Q61" s="113">
        <v>0</v>
      </c>
    </row>
    <row r="62" spans="1:17" ht="18.75">
      <c r="A62" s="77" t="s">
        <v>102</v>
      </c>
      <c r="B62" s="14" t="s">
        <v>811</v>
      </c>
      <c r="C62" s="93" t="s">
        <v>471</v>
      </c>
      <c r="D62" s="91" t="s">
        <v>17</v>
      </c>
      <c r="E62" s="108" t="str">
        <f>VLOOKUP(Table1432[[#This Row],[NUTS I]],Table1533[],2,FALSE)</f>
        <v>1</v>
      </c>
      <c r="F62" s="115" t="s">
        <v>25</v>
      </c>
      <c r="G62" s="108" t="str">
        <f>VLOOKUP(Table1432[[#This Row],[NUTS II 2011]],Table1634[],2,FALSE)</f>
        <v>18</v>
      </c>
      <c r="H62" s="92" t="s">
        <v>25</v>
      </c>
      <c r="I62" s="108" t="str">
        <f>VLOOKUP(Table1432[[#This Row],[NUTS II 2013]],Table162436[],2,FALSE)</f>
        <v>18</v>
      </c>
      <c r="J62" s="115" t="s">
        <v>53</v>
      </c>
      <c r="K62" s="108" t="str">
        <f>VLOOKUP(Table1432[[#This Row],[NUTS III 2011]],Table1735[],2,FALSE)</f>
        <v>182</v>
      </c>
      <c r="L62" s="91" t="s">
        <v>53</v>
      </c>
      <c r="M62" s="108" t="str">
        <f>VLOOKUP(Table1432[[#This Row],[NUTS III 2013]],Table172537[],2,FALSE)</f>
        <v>186</v>
      </c>
      <c r="N62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6">
        <v>4</v>
      </c>
      <c r="Q62" s="113">
        <v>26</v>
      </c>
    </row>
    <row r="63" spans="1:17" ht="18.75">
      <c r="A63" s="77" t="s">
        <v>103</v>
      </c>
      <c r="B63" s="14" t="s">
        <v>948</v>
      </c>
      <c r="C63" s="93" t="s">
        <v>608</v>
      </c>
      <c r="D63" s="91" t="s">
        <v>17</v>
      </c>
      <c r="E63" s="108" t="str">
        <f>VLOOKUP(Table1432[[#This Row],[NUTS I]],Table1533[],2,FALSE)</f>
        <v>1</v>
      </c>
      <c r="F63" s="115" t="s">
        <v>18</v>
      </c>
      <c r="G63" s="108" t="str">
        <f>VLOOKUP(Table1432[[#This Row],[NUTS II 2011]],Table1634[],2,FALSE)</f>
        <v>16</v>
      </c>
      <c r="H63" s="91" t="s">
        <v>18</v>
      </c>
      <c r="I63" s="108" t="str">
        <f>VLOOKUP(Table1432[[#This Row],[NUTS II 2013]],Table162436[],2,FALSE)</f>
        <v>16</v>
      </c>
      <c r="J63" s="115" t="s">
        <v>950</v>
      </c>
      <c r="K63" s="108" t="str">
        <f>VLOOKUP(Table1432[[#This Row],[NUTS III 2011]],Table1735[],2,FALSE)</f>
        <v>162</v>
      </c>
      <c r="L63" s="91" t="s">
        <v>69</v>
      </c>
      <c r="M63" s="108" t="str">
        <f>VLOOKUP(Table1432[[#This Row],[NUTS III 2013]],Table172537[],2,FALSE)</f>
        <v>16E</v>
      </c>
      <c r="N6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6">
        <v>16</v>
      </c>
      <c r="Q63" s="113">
        <v>32</v>
      </c>
    </row>
    <row r="64" spans="1:17" ht="31.5">
      <c r="A64" s="78" t="s">
        <v>104</v>
      </c>
      <c r="B64" s="14" t="s">
        <v>999</v>
      </c>
      <c r="C64" s="93" t="s">
        <v>663</v>
      </c>
      <c r="D64" s="91" t="s">
        <v>17</v>
      </c>
      <c r="E64" s="108" t="str">
        <f>VLOOKUP(Table1432[[#This Row],[NUTS I]],Table1533[],2,FALSE)</f>
        <v>1</v>
      </c>
      <c r="F64" s="115" t="s">
        <v>1</v>
      </c>
      <c r="G64" s="108" t="str">
        <f>VLOOKUP(Table1432[[#This Row],[NUTS II 2011]],Table1634[],2,FALSE)</f>
        <v>11</v>
      </c>
      <c r="H64" s="92" t="s">
        <v>1</v>
      </c>
      <c r="I64" s="108" t="str">
        <f>VLOOKUP(Table1432[[#This Row],[NUTS II 2013]],Table162436[],2,FALSE)</f>
        <v>11</v>
      </c>
      <c r="J64" s="115" t="s">
        <v>41</v>
      </c>
      <c r="K64" s="108" t="str">
        <f>VLOOKUP(Table1432[[#This Row],[NUTS III 2011]],Table1735[],2,FALSE)</f>
        <v>117</v>
      </c>
      <c r="L64" s="91" t="s">
        <v>41</v>
      </c>
      <c r="M64" s="108" t="str">
        <f>VLOOKUP(Table1432[[#This Row],[NUTS III 2013]],Table172537[],2,FALSE)</f>
        <v>11D</v>
      </c>
      <c r="N6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6">
        <v>1</v>
      </c>
      <c r="Q64" s="114">
        <v>20</v>
      </c>
    </row>
    <row r="65" spans="1:17" ht="18.75">
      <c r="A65" s="78" t="s">
        <v>105</v>
      </c>
      <c r="B65" s="14" t="s">
        <v>914</v>
      </c>
      <c r="C65" s="93" t="s">
        <v>577</v>
      </c>
      <c r="D65" s="91" t="s">
        <v>17</v>
      </c>
      <c r="E65" s="108" t="str">
        <f>VLOOKUP(Table1432[[#This Row],[NUTS I]],Table1533[],2,FALSE)</f>
        <v>1</v>
      </c>
      <c r="F65" s="115" t="s">
        <v>18</v>
      </c>
      <c r="G65" s="108" t="str">
        <f>VLOOKUP(Table1432[[#This Row],[NUTS II 2011]],Table1634[],2,FALSE)</f>
        <v>16</v>
      </c>
      <c r="H65" s="91" t="s">
        <v>18</v>
      </c>
      <c r="I65" s="108" t="str">
        <f>VLOOKUP(Table1432[[#This Row],[NUTS II 2013]],Table162436[],2,FALSE)</f>
        <v>16</v>
      </c>
      <c r="J65" s="115" t="s">
        <v>917</v>
      </c>
      <c r="K65" s="108" t="str">
        <f>VLOOKUP(Table1432[[#This Row],[NUTS III 2011]],Table1735[],2,FALSE)</f>
        <v>165</v>
      </c>
      <c r="L65" s="92" t="s">
        <v>23</v>
      </c>
      <c r="M65" s="108" t="str">
        <f>VLOOKUP(Table1432[[#This Row],[NUTS III 2013]],Table172537[],2,FALSE)</f>
        <v>16G</v>
      </c>
      <c r="N65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6">
        <v>12</v>
      </c>
      <c r="Q65" s="114">
        <v>12</v>
      </c>
    </row>
    <row r="66" spans="1:17" ht="18.75">
      <c r="A66" s="78" t="s">
        <v>106</v>
      </c>
      <c r="B66" s="14" t="s">
        <v>767</v>
      </c>
      <c r="C66" s="93" t="s">
        <v>482</v>
      </c>
      <c r="D66" s="91" t="s">
        <v>17</v>
      </c>
      <c r="E66" s="108" t="str">
        <f>VLOOKUP(Table1432[[#This Row],[NUTS I]],Table1533[],2,FALSE)</f>
        <v>1</v>
      </c>
      <c r="F66" s="115" t="s">
        <v>25</v>
      </c>
      <c r="G66" s="108" t="str">
        <f>VLOOKUP(Table1432[[#This Row],[NUTS II 2011]],Table1634[],2,FALSE)</f>
        <v>18</v>
      </c>
      <c r="H66" s="92" t="s">
        <v>25</v>
      </c>
      <c r="I66" s="108" t="str">
        <f>VLOOKUP(Table1432[[#This Row],[NUTS II 2013]],Table162436[],2,FALSE)</f>
        <v>18</v>
      </c>
      <c r="J66" s="115" t="s">
        <v>49</v>
      </c>
      <c r="K66" s="108" t="str">
        <f>VLOOKUP(Table1432[[#This Row],[NUTS III 2011]],Table1735[],2,FALSE)</f>
        <v>185</v>
      </c>
      <c r="L66" s="91" t="s">
        <v>49</v>
      </c>
      <c r="M66" s="108" t="str">
        <f>VLOOKUP(Table1432[[#This Row],[NUTS III 2013]],Table172537[],2,FALSE)</f>
        <v>185</v>
      </c>
      <c r="N66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6">
        <v>19</v>
      </c>
      <c r="Q66" s="114">
        <v>23</v>
      </c>
    </row>
    <row r="67" spans="1:17" ht="18.75">
      <c r="A67" s="78" t="s">
        <v>107</v>
      </c>
      <c r="B67" s="14" t="s">
        <v>841</v>
      </c>
      <c r="C67" s="93" t="s">
        <v>521</v>
      </c>
      <c r="D67" s="91" t="s">
        <v>17</v>
      </c>
      <c r="E67" s="108" t="str">
        <f>VLOOKUP(Table1432[[#This Row],[NUTS I]],Table1533[],2,FALSE)</f>
        <v>1</v>
      </c>
      <c r="F67" s="115" t="s">
        <v>167</v>
      </c>
      <c r="G67" s="108" t="str">
        <f>VLOOKUP(Table1432[[#This Row],[NUTS II 2011]],Table1634[],2,FALSE)</f>
        <v>17</v>
      </c>
      <c r="H67" s="92" t="s">
        <v>36</v>
      </c>
      <c r="I67" s="108" t="str">
        <f>VLOOKUP(Table1432[[#This Row],[NUTS II 2013]],Table162436[],2,FALSE)</f>
        <v>17</v>
      </c>
      <c r="J67" s="115" t="s">
        <v>843</v>
      </c>
      <c r="K67" s="108" t="str">
        <f>VLOOKUP(Table1432[[#This Row],[NUTS III 2011]],Table1735[],2,FALSE)</f>
        <v>171</v>
      </c>
      <c r="L67" s="91" t="s">
        <v>36</v>
      </c>
      <c r="M67" s="108" t="str">
        <f>VLOOKUP(Table1432[[#This Row],[NUTS III 2013]],Table172537[],2,FALSE)</f>
        <v>170</v>
      </c>
      <c r="N67" s="110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6">
        <v>10</v>
      </c>
      <c r="Q67" s="114">
        <v>764</v>
      </c>
    </row>
    <row r="68" spans="1:17" ht="31.5">
      <c r="A68" s="77" t="s">
        <v>108</v>
      </c>
      <c r="B68" s="14" t="s">
        <v>920</v>
      </c>
      <c r="C68" s="93" t="s">
        <v>586</v>
      </c>
      <c r="D68" s="91" t="s">
        <v>17</v>
      </c>
      <c r="E68" s="108" t="str">
        <f>VLOOKUP(Table1432[[#This Row],[NUTS I]],Table1533[],2,FALSE)</f>
        <v>1</v>
      </c>
      <c r="F68" s="115" t="s">
        <v>18</v>
      </c>
      <c r="G68" s="108" t="str">
        <f>VLOOKUP(Table1432[[#This Row],[NUTS II 2011]],Table1634[],2,FALSE)</f>
        <v>16</v>
      </c>
      <c r="H68" s="91" t="s">
        <v>18</v>
      </c>
      <c r="I68" s="108" t="str">
        <f>VLOOKUP(Table1432[[#This Row],[NUTS II 2013]],Table162436[],2,FALSE)</f>
        <v>16</v>
      </c>
      <c r="J68" s="115" t="s">
        <v>933</v>
      </c>
      <c r="K68" s="108" t="str">
        <f>VLOOKUP(Table1432[[#This Row],[NUTS III 2011]],Table1735[],2,FALSE)</f>
        <v>164</v>
      </c>
      <c r="L68" s="91" t="s">
        <v>55</v>
      </c>
      <c r="M68" s="108" t="str">
        <f>VLOOKUP(Table1432[[#This Row],[NUTS III 2013]],Table172537[],2,FALSE)</f>
        <v>16F</v>
      </c>
      <c r="N68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6">
        <v>0</v>
      </c>
      <c r="Q68" s="113">
        <v>0</v>
      </c>
    </row>
    <row r="69" spans="1:17" ht="18.75">
      <c r="A69" s="78" t="s">
        <v>109</v>
      </c>
      <c r="B69" s="14" t="s">
        <v>875</v>
      </c>
      <c r="C69" s="93" t="s">
        <v>563</v>
      </c>
      <c r="D69" s="91" t="s">
        <v>17</v>
      </c>
      <c r="E69" s="108" t="str">
        <f>VLOOKUP(Table1432[[#This Row],[NUTS I]],Table1533[],2,FALSE)</f>
        <v>1</v>
      </c>
      <c r="F69" s="115" t="s">
        <v>18</v>
      </c>
      <c r="G69" s="108" t="str">
        <f>VLOOKUP(Table1432[[#This Row],[NUTS II 2011]],Table1634[],2,FALSE)</f>
        <v>16</v>
      </c>
      <c r="H69" s="91" t="s">
        <v>18</v>
      </c>
      <c r="I69" s="108" t="str">
        <f>VLOOKUP(Table1432[[#This Row],[NUTS II 2013]],Table162436[],2,FALSE)</f>
        <v>16</v>
      </c>
      <c r="J69" s="115" t="s">
        <v>877</v>
      </c>
      <c r="K69" s="108" t="str">
        <f>VLOOKUP(Table1432[[#This Row],[NUTS III 2011]],Table1735[],2,FALSE)</f>
        <v>169</v>
      </c>
      <c r="L69" s="91" t="s">
        <v>110</v>
      </c>
      <c r="M69" s="108" t="str">
        <f>VLOOKUP(Table1432[[#This Row],[NUTS III 2013]],Table172537[],2,FALSE)</f>
        <v>16H</v>
      </c>
      <c r="N69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6">
        <v>1</v>
      </c>
      <c r="Q69" s="114">
        <v>7</v>
      </c>
    </row>
    <row r="70" spans="1:17" ht="18.75">
      <c r="A70" s="78" t="s">
        <v>111</v>
      </c>
      <c r="B70" s="14" t="s">
        <v>1022</v>
      </c>
      <c r="C70" s="93" t="s">
        <v>675</v>
      </c>
      <c r="D70" s="91" t="s">
        <v>17</v>
      </c>
      <c r="E70" s="108" t="str">
        <f>VLOOKUP(Table1432[[#This Row],[NUTS I]],Table1533[],2,FALSE)</f>
        <v>1</v>
      </c>
      <c r="F70" s="115" t="s">
        <v>1</v>
      </c>
      <c r="G70" s="108" t="str">
        <f>VLOOKUP(Table1432[[#This Row],[NUTS II 2011]],Table1634[],2,FALSE)</f>
        <v>11</v>
      </c>
      <c r="H70" s="92" t="s">
        <v>1</v>
      </c>
      <c r="I70" s="108" t="str">
        <f>VLOOKUP(Table1432[[#This Row],[NUTS II 2013]],Table162436[],2,FALSE)</f>
        <v>11</v>
      </c>
      <c r="J70" s="115" t="s">
        <v>1024</v>
      </c>
      <c r="K70" s="108" t="str">
        <f>VLOOKUP(Table1432[[#This Row],[NUTS III 2011]],Table1735[],2,FALSE)</f>
        <v>115</v>
      </c>
      <c r="L70" s="91" t="s">
        <v>59</v>
      </c>
      <c r="M70" s="108" t="str">
        <f>VLOOKUP(Table1432[[#This Row],[NUTS III 2013]],Table172537[],2,FALSE)</f>
        <v>11C</v>
      </c>
      <c r="N70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6">
        <v>0</v>
      </c>
      <c r="Q70" s="114">
        <v>0</v>
      </c>
    </row>
    <row r="71" spans="1:17" ht="18.75">
      <c r="A71" s="78" t="s">
        <v>112</v>
      </c>
      <c r="B71" s="14" t="s">
        <v>810</v>
      </c>
      <c r="C71" s="93" t="s">
        <v>470</v>
      </c>
      <c r="D71" s="91" t="s">
        <v>17</v>
      </c>
      <c r="E71" s="108" t="str">
        <f>VLOOKUP(Table1432[[#This Row],[NUTS I]],Table1533[],2,FALSE)</f>
        <v>1</v>
      </c>
      <c r="F71" s="115" t="s">
        <v>25</v>
      </c>
      <c r="G71" s="108" t="str">
        <f>VLOOKUP(Table1432[[#This Row],[NUTS II 2011]],Table1634[],2,FALSE)</f>
        <v>18</v>
      </c>
      <c r="H71" s="92" t="s">
        <v>25</v>
      </c>
      <c r="I71" s="108" t="str">
        <f>VLOOKUP(Table1432[[#This Row],[NUTS II 2013]],Table162436[],2,FALSE)</f>
        <v>18</v>
      </c>
      <c r="J71" s="115" t="s">
        <v>53</v>
      </c>
      <c r="K71" s="108" t="str">
        <f>VLOOKUP(Table1432[[#This Row],[NUTS III 2011]],Table1735[],2,FALSE)</f>
        <v>182</v>
      </c>
      <c r="L71" s="91" t="s">
        <v>53</v>
      </c>
      <c r="M71" s="108" t="str">
        <f>VLOOKUP(Table1432[[#This Row],[NUTS III 2013]],Table172537[],2,FALSE)</f>
        <v>186</v>
      </c>
      <c r="N71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6">
        <v>0</v>
      </c>
      <c r="Q71" s="114">
        <v>0</v>
      </c>
    </row>
    <row r="72" spans="1:17" ht="18.75">
      <c r="A72" s="78" t="s">
        <v>113</v>
      </c>
      <c r="B72" s="14" t="s">
        <v>913</v>
      </c>
      <c r="C72" s="93" t="s">
        <v>576</v>
      </c>
      <c r="D72" s="91" t="s">
        <v>17</v>
      </c>
      <c r="E72" s="108" t="str">
        <f>VLOOKUP(Table1432[[#This Row],[NUTS I]],Table1533[],2,FALSE)</f>
        <v>1</v>
      </c>
      <c r="F72" s="115" t="s">
        <v>18</v>
      </c>
      <c r="G72" s="108" t="str">
        <f>VLOOKUP(Table1432[[#This Row],[NUTS II 2011]],Table1634[],2,FALSE)</f>
        <v>16</v>
      </c>
      <c r="H72" s="91" t="s">
        <v>18</v>
      </c>
      <c r="I72" s="108" t="str">
        <f>VLOOKUP(Table1432[[#This Row],[NUTS II 2013]],Table162436[],2,FALSE)</f>
        <v>16</v>
      </c>
      <c r="J72" s="115" t="s">
        <v>917</v>
      </c>
      <c r="K72" s="108" t="str">
        <f>VLOOKUP(Table1432[[#This Row],[NUTS III 2011]],Table1735[],2,FALSE)</f>
        <v>165</v>
      </c>
      <c r="L72" s="92" t="s">
        <v>23</v>
      </c>
      <c r="M72" s="108" t="str">
        <f>VLOOKUP(Table1432[[#This Row],[NUTS III 2013]],Table172537[],2,FALSE)</f>
        <v>16G</v>
      </c>
      <c r="N72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6">
        <v>0</v>
      </c>
      <c r="Q72" s="113">
        <v>0</v>
      </c>
    </row>
    <row r="73" spans="1:17" ht="18.75">
      <c r="A73" s="77" t="s">
        <v>114</v>
      </c>
      <c r="B73" s="14" t="s">
        <v>757</v>
      </c>
      <c r="C73" s="93" t="s">
        <v>439</v>
      </c>
      <c r="D73" s="91" t="s">
        <v>17</v>
      </c>
      <c r="E73" s="108" t="str">
        <f>VLOOKUP(Table1432[[#This Row],[NUTS I]],Table1533[],2,FALSE)</f>
        <v>1</v>
      </c>
      <c r="F73" s="115" t="s">
        <v>29</v>
      </c>
      <c r="G73" s="108" t="str">
        <f>VLOOKUP(Table1432[[#This Row],[NUTS II 2011]],Table1634[],2,FALSE)</f>
        <v>15</v>
      </c>
      <c r="H73" s="92" t="s">
        <v>29</v>
      </c>
      <c r="I73" s="108" t="str">
        <f>VLOOKUP(Table1432[[#This Row],[NUTS II 2013]],Table162436[],2,FALSE)</f>
        <v>15</v>
      </c>
      <c r="J73" s="115" t="s">
        <v>29</v>
      </c>
      <c r="K73" s="108">
        <f>VLOOKUP(Table1432[[#This Row],[NUTS III 2011]],Table1735[],2,FALSE)</f>
        <v>150</v>
      </c>
      <c r="L73" s="91" t="s">
        <v>29</v>
      </c>
      <c r="M73" s="108">
        <f>VLOOKUP(Table1432[[#This Row],[NUTS III 2013]],Table172537[],2,FALSE)</f>
        <v>150</v>
      </c>
      <c r="N73" s="110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6">
        <v>0</v>
      </c>
      <c r="Q73" s="113">
        <v>0</v>
      </c>
    </row>
    <row r="74" spans="1:17" ht="18.75">
      <c r="A74" s="77" t="s">
        <v>115</v>
      </c>
      <c r="B74" s="14" t="s">
        <v>779</v>
      </c>
      <c r="C74" s="93" t="s">
        <v>495</v>
      </c>
      <c r="D74" s="91" t="s">
        <v>17</v>
      </c>
      <c r="E74" s="108" t="str">
        <f>VLOOKUP(Table1432[[#This Row],[NUTS I]],Table1533[],2,FALSE)</f>
        <v>1</v>
      </c>
      <c r="F74" s="115" t="s">
        <v>25</v>
      </c>
      <c r="G74" s="108" t="str">
        <f>VLOOKUP(Table1432[[#This Row],[NUTS II 2011]],Table1634[],2,FALSE)</f>
        <v>18</v>
      </c>
      <c r="H74" s="92" t="s">
        <v>25</v>
      </c>
      <c r="I74" s="108" t="str">
        <f>VLOOKUP(Table1432[[#This Row],[NUTS II 2013]],Table162436[],2,FALSE)</f>
        <v>18</v>
      </c>
      <c r="J74" s="115" t="s">
        <v>44</v>
      </c>
      <c r="K74" s="108" t="str">
        <f>VLOOKUP(Table1432[[#This Row],[NUTS III 2011]],Table1735[],2,FALSE)</f>
        <v>184</v>
      </c>
      <c r="L74" s="91" t="s">
        <v>44</v>
      </c>
      <c r="M74" s="108" t="str">
        <f>VLOOKUP(Table1432[[#This Row],[NUTS III 2013]],Table172537[],2,FALSE)</f>
        <v>184</v>
      </c>
      <c r="N74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6">
        <v>0</v>
      </c>
      <c r="Q74" s="113">
        <v>0</v>
      </c>
    </row>
    <row r="75" spans="1:17" ht="18.75">
      <c r="A75" s="77" t="s">
        <v>116</v>
      </c>
      <c r="B75" s="14" t="s">
        <v>885</v>
      </c>
      <c r="C75" s="93" t="s">
        <v>540</v>
      </c>
      <c r="D75" s="91" t="s">
        <v>17</v>
      </c>
      <c r="E75" s="108" t="str">
        <f>VLOOKUP(Table1432[[#This Row],[NUTS I]],Table1533[],2,FALSE)</f>
        <v>1</v>
      </c>
      <c r="F75" s="115" t="s">
        <v>18</v>
      </c>
      <c r="G75" s="108" t="str">
        <f>VLOOKUP(Table1432[[#This Row],[NUTS II 2011]],Table1634[],2,FALSE)</f>
        <v>16</v>
      </c>
      <c r="H75" s="91" t="s">
        <v>18</v>
      </c>
      <c r="I75" s="108" t="str">
        <f>VLOOKUP(Table1432[[#This Row],[NUTS II 2013]],Table162436[],2,FALSE)</f>
        <v>16</v>
      </c>
      <c r="J75" s="115" t="s">
        <v>888</v>
      </c>
      <c r="K75" s="108" t="str">
        <f>VLOOKUP(Table1432[[#This Row],[NUTS III 2011]],Table1735[],2,FALSE)</f>
        <v>168</v>
      </c>
      <c r="L75" s="92" t="s">
        <v>47</v>
      </c>
      <c r="M75" s="108" t="str">
        <f>VLOOKUP(Table1432[[#This Row],[NUTS III 2013]],Table172537[],2,FALSE)</f>
        <v>16J</v>
      </c>
      <c r="N75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6">
        <v>3</v>
      </c>
      <c r="Q75" s="113">
        <v>26</v>
      </c>
    </row>
    <row r="76" spans="1:17" ht="18.75">
      <c r="A76" s="77" t="s">
        <v>117</v>
      </c>
      <c r="B76" s="14" t="s">
        <v>1020</v>
      </c>
      <c r="C76" s="93" t="s">
        <v>674</v>
      </c>
      <c r="D76" s="91" t="s">
        <v>17</v>
      </c>
      <c r="E76" s="108" t="str">
        <f>VLOOKUP(Table1432[[#This Row],[NUTS I]],Table1533[],2,FALSE)</f>
        <v>1</v>
      </c>
      <c r="F76" s="115" t="s">
        <v>1</v>
      </c>
      <c r="G76" s="108" t="str">
        <f>VLOOKUP(Table1432[[#This Row],[NUTS II 2011]],Table1634[],2,FALSE)</f>
        <v>11</v>
      </c>
      <c r="H76" s="92" t="s">
        <v>1</v>
      </c>
      <c r="I76" s="108" t="str">
        <f>VLOOKUP(Table1432[[#This Row],[NUTS II 2013]],Table162436[],2,FALSE)</f>
        <v>11</v>
      </c>
      <c r="J76" s="115" t="s">
        <v>1024</v>
      </c>
      <c r="K76" s="108" t="str">
        <f>VLOOKUP(Table1432[[#This Row],[NUTS III 2011]],Table1735[],2,FALSE)</f>
        <v>115</v>
      </c>
      <c r="L76" s="91" t="s">
        <v>59</v>
      </c>
      <c r="M76" s="108" t="str">
        <f>VLOOKUP(Table1432[[#This Row],[NUTS III 2013]],Table172537[],2,FALSE)</f>
        <v>11C</v>
      </c>
      <c r="N76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6">
        <v>0</v>
      </c>
      <c r="Q76" s="113">
        <v>0</v>
      </c>
    </row>
    <row r="77" spans="1:17" ht="18.75">
      <c r="A77" s="77" t="s">
        <v>118</v>
      </c>
      <c r="B77" s="14" t="s">
        <v>766</v>
      </c>
      <c r="C77" s="93" t="s">
        <v>481</v>
      </c>
      <c r="D77" s="91" t="s">
        <v>17</v>
      </c>
      <c r="E77" s="108" t="str">
        <f>VLOOKUP(Table1432[[#This Row],[NUTS I]],Table1533[],2,FALSE)</f>
        <v>1</v>
      </c>
      <c r="F77" s="115" t="s">
        <v>25</v>
      </c>
      <c r="G77" s="108" t="str">
        <f>VLOOKUP(Table1432[[#This Row],[NUTS II 2011]],Table1634[],2,FALSE)</f>
        <v>18</v>
      </c>
      <c r="H77" s="92" t="s">
        <v>25</v>
      </c>
      <c r="I77" s="108" t="str">
        <f>VLOOKUP(Table1432[[#This Row],[NUTS II 2013]],Table162436[],2,FALSE)</f>
        <v>18</v>
      </c>
      <c r="J77" s="115" t="s">
        <v>49</v>
      </c>
      <c r="K77" s="108" t="str">
        <f>VLOOKUP(Table1432[[#This Row],[NUTS III 2011]],Table1735[],2,FALSE)</f>
        <v>185</v>
      </c>
      <c r="L77" s="91" t="s">
        <v>49</v>
      </c>
      <c r="M77" s="108" t="str">
        <f>VLOOKUP(Table1432[[#This Row],[NUTS III 2013]],Table172537[],2,FALSE)</f>
        <v>185</v>
      </c>
      <c r="N77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6">
        <v>4</v>
      </c>
      <c r="Q77" s="113">
        <v>8</v>
      </c>
    </row>
    <row r="78" spans="1:17" ht="18.75">
      <c r="A78" s="78" t="s">
        <v>119</v>
      </c>
      <c r="B78" s="14" t="s">
        <v>969</v>
      </c>
      <c r="C78" s="93" t="s">
        <v>683</v>
      </c>
      <c r="D78" s="91" t="s">
        <v>17</v>
      </c>
      <c r="E78" s="108" t="str">
        <f>VLOOKUP(Table1432[[#This Row],[NUTS I]],Table1533[],2,FALSE)</f>
        <v>1</v>
      </c>
      <c r="F78" s="115" t="s">
        <v>1</v>
      </c>
      <c r="G78" s="108" t="str">
        <f>VLOOKUP(Table1432[[#This Row],[NUTS II 2011]],Table1634[],2,FALSE)</f>
        <v>11</v>
      </c>
      <c r="H78" s="92" t="s">
        <v>1</v>
      </c>
      <c r="I78" s="108" t="str">
        <f>VLOOKUP(Table1432[[#This Row],[NUTS II 2013]],Table162436[],2,FALSE)</f>
        <v>11</v>
      </c>
      <c r="J78" s="115" t="s">
        <v>980</v>
      </c>
      <c r="K78" s="108" t="str">
        <f>VLOOKUP(Table1432[[#This Row],[NUTS III 2011]],Table1735[],2,FALSE)</f>
        <v>118</v>
      </c>
      <c r="L78" s="92" t="s">
        <v>90</v>
      </c>
      <c r="M78" s="108" t="str">
        <f>VLOOKUP(Table1432[[#This Row],[NUTS III 2013]],Table172537[],2,FALSE)</f>
        <v>11B</v>
      </c>
      <c r="N78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6">
        <v>8</v>
      </c>
      <c r="Q78" s="114">
        <v>15</v>
      </c>
    </row>
    <row r="79" spans="1:17" ht="18.75">
      <c r="A79" s="78" t="s">
        <v>120</v>
      </c>
      <c r="B79" s="14" t="s">
        <v>1009</v>
      </c>
      <c r="C79" s="93" t="s">
        <v>673</v>
      </c>
      <c r="D79" s="91" t="s">
        <v>17</v>
      </c>
      <c r="E79" s="108" t="str">
        <f>VLOOKUP(Table1432[[#This Row],[NUTS I]],Table1533[],2,FALSE)</f>
        <v>1</v>
      </c>
      <c r="F79" s="115" t="s">
        <v>1</v>
      </c>
      <c r="G79" s="108" t="str">
        <f>VLOOKUP(Table1432[[#This Row],[NUTS II 2011]],Table1634[],2,FALSE)</f>
        <v>11</v>
      </c>
      <c r="H79" s="92" t="s">
        <v>1</v>
      </c>
      <c r="I79" s="108" t="str">
        <f>VLOOKUP(Table1432[[#This Row],[NUTS II 2013]],Table162436[],2,FALSE)</f>
        <v>11</v>
      </c>
      <c r="J79" s="115" t="s">
        <v>1024</v>
      </c>
      <c r="K79" s="108" t="str">
        <f>VLOOKUP(Table1432[[#This Row],[NUTS III 2011]],Table1735[],2,FALSE)</f>
        <v>115</v>
      </c>
      <c r="L79" s="91" t="s">
        <v>59</v>
      </c>
      <c r="M79" s="108" t="str">
        <f>VLOOKUP(Table1432[[#This Row],[NUTS III 2013]],Table172537[],2,FALSE)</f>
        <v>11C</v>
      </c>
      <c r="N79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6">
        <v>1</v>
      </c>
      <c r="Q79" s="114">
        <v>20</v>
      </c>
    </row>
    <row r="80" spans="1:17" ht="18.75">
      <c r="A80" s="78" t="s">
        <v>121</v>
      </c>
      <c r="B80" s="14" t="s">
        <v>947</v>
      </c>
      <c r="C80" s="93" t="s">
        <v>607</v>
      </c>
      <c r="D80" s="91" t="s">
        <v>17</v>
      </c>
      <c r="E80" s="108" t="str">
        <f>VLOOKUP(Table1432[[#This Row],[NUTS I]],Table1533[],2,FALSE)</f>
        <v>1</v>
      </c>
      <c r="F80" s="115" t="s">
        <v>18</v>
      </c>
      <c r="G80" s="108" t="str">
        <f>VLOOKUP(Table1432[[#This Row],[NUTS II 2011]],Table1634[],2,FALSE)</f>
        <v>16</v>
      </c>
      <c r="H80" s="91" t="s">
        <v>18</v>
      </c>
      <c r="I80" s="108" t="str">
        <f>VLOOKUP(Table1432[[#This Row],[NUTS II 2013]],Table162436[],2,FALSE)</f>
        <v>16</v>
      </c>
      <c r="J80" s="115" t="s">
        <v>950</v>
      </c>
      <c r="K80" s="108" t="str">
        <f>VLOOKUP(Table1432[[#This Row],[NUTS III 2011]],Table1735[],2,FALSE)</f>
        <v>162</v>
      </c>
      <c r="L80" s="91" t="s">
        <v>69</v>
      </c>
      <c r="M80" s="108" t="str">
        <f>VLOOKUP(Table1432[[#This Row],[NUTS III 2013]],Table172537[],2,FALSE)</f>
        <v>16E</v>
      </c>
      <c r="N8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6">
        <v>6</v>
      </c>
      <c r="Q80" s="114">
        <v>14</v>
      </c>
    </row>
    <row r="81" spans="1:17" ht="18.75">
      <c r="A81" s="77" t="s">
        <v>122</v>
      </c>
      <c r="B81" s="14" t="s">
        <v>946</v>
      </c>
      <c r="C81" s="93" t="s">
        <v>606</v>
      </c>
      <c r="D81" s="91" t="s">
        <v>17</v>
      </c>
      <c r="E81" s="108" t="str">
        <f>VLOOKUP(Table1432[[#This Row],[NUTS I]],Table1533[],2,FALSE)</f>
        <v>1</v>
      </c>
      <c r="F81" s="115" t="s">
        <v>18</v>
      </c>
      <c r="G81" s="108" t="str">
        <f>VLOOKUP(Table1432[[#This Row],[NUTS II 2011]],Table1634[],2,FALSE)</f>
        <v>16</v>
      </c>
      <c r="H81" s="91" t="s">
        <v>18</v>
      </c>
      <c r="I81" s="108" t="str">
        <f>VLOOKUP(Table1432[[#This Row],[NUTS II 2013]],Table162436[],2,FALSE)</f>
        <v>16</v>
      </c>
      <c r="J81" s="115" t="s">
        <v>950</v>
      </c>
      <c r="K81" s="108" t="str">
        <f>VLOOKUP(Table1432[[#This Row],[NUTS III 2011]],Table1735[],2,FALSE)</f>
        <v>162</v>
      </c>
      <c r="L81" s="91" t="s">
        <v>69</v>
      </c>
      <c r="M81" s="108" t="str">
        <f>VLOOKUP(Table1432[[#This Row],[NUTS III 2013]],Table172537[],2,FALSE)</f>
        <v>16E</v>
      </c>
      <c r="N81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6">
        <v>0</v>
      </c>
      <c r="Q81" s="113">
        <v>0</v>
      </c>
    </row>
    <row r="82" spans="1:17" ht="18.75">
      <c r="A82" s="77" t="s">
        <v>123</v>
      </c>
      <c r="B82" s="14" t="s">
        <v>851</v>
      </c>
      <c r="C82" s="93" t="s">
        <v>554</v>
      </c>
      <c r="D82" s="91" t="s">
        <v>17</v>
      </c>
      <c r="E82" s="108" t="str">
        <f>VLOOKUP(Table1432[[#This Row],[NUTS I]],Table1533[],2,FALSE)</f>
        <v>1</v>
      </c>
      <c r="F82" s="115" t="s">
        <v>18</v>
      </c>
      <c r="G82" s="108" t="str">
        <f>VLOOKUP(Table1432[[#This Row],[NUTS II 2011]],Table1634[],2,FALSE)</f>
        <v>16</v>
      </c>
      <c r="H82" s="91" t="s">
        <v>18</v>
      </c>
      <c r="I82" s="108" t="str">
        <f>VLOOKUP(Table1432[[#This Row],[NUTS II 2013]],Table162436[],2,FALSE)</f>
        <v>16</v>
      </c>
      <c r="J82" s="115" t="s">
        <v>19</v>
      </c>
      <c r="K82" s="108" t="str">
        <f>VLOOKUP(Table1432[[#This Row],[NUTS III 2011]],Table1735[],2,FALSE)</f>
        <v>16C</v>
      </c>
      <c r="L82" s="91" t="s">
        <v>19</v>
      </c>
      <c r="M82" s="108" t="str">
        <f>VLOOKUP(Table1432[[#This Row],[NUTS III 2013]],Table172537[],2,FALSE)</f>
        <v>16I</v>
      </c>
      <c r="N8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6">
        <v>1</v>
      </c>
      <c r="Q82" s="113">
        <v>6</v>
      </c>
    </row>
    <row r="83" spans="1:17" ht="18.75">
      <c r="A83" s="78" t="s">
        <v>124</v>
      </c>
      <c r="B83" s="14" t="s">
        <v>765</v>
      </c>
      <c r="C83" s="93" t="s">
        <v>480</v>
      </c>
      <c r="D83" s="91" t="s">
        <v>17</v>
      </c>
      <c r="E83" s="108" t="str">
        <f>VLOOKUP(Table1432[[#This Row],[NUTS I]],Table1533[],2,FALSE)</f>
        <v>1</v>
      </c>
      <c r="F83" s="115" t="s">
        <v>25</v>
      </c>
      <c r="G83" s="108" t="str">
        <f>VLOOKUP(Table1432[[#This Row],[NUTS II 2011]],Table1634[],2,FALSE)</f>
        <v>18</v>
      </c>
      <c r="H83" s="92" t="s">
        <v>25</v>
      </c>
      <c r="I83" s="108" t="str">
        <f>VLOOKUP(Table1432[[#This Row],[NUTS II 2013]],Table162436[],2,FALSE)</f>
        <v>18</v>
      </c>
      <c r="J83" s="115" t="s">
        <v>49</v>
      </c>
      <c r="K83" s="108" t="str">
        <f>VLOOKUP(Table1432[[#This Row],[NUTS III 2011]],Table1735[],2,FALSE)</f>
        <v>185</v>
      </c>
      <c r="L83" s="91" t="s">
        <v>49</v>
      </c>
      <c r="M83" s="108" t="str">
        <f>VLOOKUP(Table1432[[#This Row],[NUTS III 2013]],Table172537[],2,FALSE)</f>
        <v>185</v>
      </c>
      <c r="N83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6">
        <v>8</v>
      </c>
      <c r="Q83" s="114">
        <v>105</v>
      </c>
    </row>
    <row r="84" spans="1:17" ht="18.75">
      <c r="A84" s="77" t="s">
        <v>125</v>
      </c>
      <c r="B84" s="14" t="s">
        <v>726</v>
      </c>
      <c r="C84" s="93" t="s">
        <v>421</v>
      </c>
      <c r="D84" s="92" t="s">
        <v>64</v>
      </c>
      <c r="E84" s="109" t="str">
        <f>VLOOKUP(Table1432[[#This Row],[NUTS I]],Table1533[],2,FALSE)</f>
        <v>2</v>
      </c>
      <c r="F84" s="115" t="s">
        <v>64</v>
      </c>
      <c r="G84" s="108" t="str">
        <f>VLOOKUP(Table1432[[#This Row],[NUTS II 2011]],Table1634[],2,FALSE)</f>
        <v>20</v>
      </c>
      <c r="H84" s="91" t="s">
        <v>64</v>
      </c>
      <c r="I84" s="108" t="str">
        <f>VLOOKUP(Table1432[[#This Row],[NUTS II 2013]],Table162436[],2,FALSE)</f>
        <v>20</v>
      </c>
      <c r="J84" s="115" t="s">
        <v>64</v>
      </c>
      <c r="K84" s="108" t="str">
        <f>VLOOKUP(Table1432[[#This Row],[NUTS III 2011]],Table1735[],2,FALSE)</f>
        <v>200</v>
      </c>
      <c r="L84" s="115" t="s">
        <v>64</v>
      </c>
      <c r="M84" s="108" t="str">
        <f>VLOOKUP(Table1432[[#This Row],[NUTS III 2013]],Table172537[],2,FALSE)</f>
        <v>200</v>
      </c>
      <c r="N84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6">
        <v>0</v>
      </c>
      <c r="Q84" s="113">
        <v>0</v>
      </c>
    </row>
    <row r="85" spans="1:17" ht="18.75">
      <c r="A85" s="78" t="s">
        <v>126</v>
      </c>
      <c r="B85" s="14" t="s">
        <v>868</v>
      </c>
      <c r="C85" s="93" t="s">
        <v>539</v>
      </c>
      <c r="D85" s="91" t="s">
        <v>17</v>
      </c>
      <c r="E85" s="108" t="str">
        <f>VLOOKUP(Table1432[[#This Row],[NUTS I]],Table1533[],2,FALSE)</f>
        <v>1</v>
      </c>
      <c r="F85" s="115" t="s">
        <v>18</v>
      </c>
      <c r="G85" s="108" t="str">
        <f>VLOOKUP(Table1432[[#This Row],[NUTS II 2011]],Table1634[],2,FALSE)</f>
        <v>16</v>
      </c>
      <c r="H85" s="91" t="s">
        <v>18</v>
      </c>
      <c r="I85" s="108" t="str">
        <f>VLOOKUP(Table1432[[#This Row],[NUTS II 2013]],Table162436[],2,FALSE)</f>
        <v>16</v>
      </c>
      <c r="J85" s="115" t="s">
        <v>871</v>
      </c>
      <c r="K85" s="108" t="str">
        <f>VLOOKUP(Table1432[[#This Row],[NUTS III 2011]],Table1735[],2,FALSE)</f>
        <v>16A</v>
      </c>
      <c r="L85" s="92" t="s">
        <v>47</v>
      </c>
      <c r="M85" s="108" t="str">
        <f>VLOOKUP(Table1432[[#This Row],[NUTS III 2013]],Table172537[],2,FALSE)</f>
        <v>16J</v>
      </c>
      <c r="N85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6">
        <v>0</v>
      </c>
      <c r="Q85" s="114">
        <v>0</v>
      </c>
    </row>
    <row r="86" spans="1:17" ht="18.75">
      <c r="A86" s="77" t="s">
        <v>127</v>
      </c>
      <c r="B86" s="14" t="s">
        <v>809</v>
      </c>
      <c r="C86" s="93" t="s">
        <v>469</v>
      </c>
      <c r="D86" s="91" t="s">
        <v>17</v>
      </c>
      <c r="E86" s="108" t="str">
        <f>VLOOKUP(Table1432[[#This Row],[NUTS I]],Table1533[],2,FALSE)</f>
        <v>1</v>
      </c>
      <c r="F86" s="115" t="s">
        <v>25</v>
      </c>
      <c r="G86" s="108" t="str">
        <f>VLOOKUP(Table1432[[#This Row],[NUTS II 2011]],Table1634[],2,FALSE)</f>
        <v>18</v>
      </c>
      <c r="H86" s="92" t="s">
        <v>25</v>
      </c>
      <c r="I86" s="108" t="str">
        <f>VLOOKUP(Table1432[[#This Row],[NUTS II 2013]],Table162436[],2,FALSE)</f>
        <v>18</v>
      </c>
      <c r="J86" s="115" t="s">
        <v>53</v>
      </c>
      <c r="K86" s="108" t="str">
        <f>VLOOKUP(Table1432[[#This Row],[NUTS III 2011]],Table1735[],2,FALSE)</f>
        <v>182</v>
      </c>
      <c r="L86" s="91" t="s">
        <v>53</v>
      </c>
      <c r="M86" s="108" t="str">
        <f>VLOOKUP(Table1432[[#This Row],[NUTS III 2013]],Table172537[],2,FALSE)</f>
        <v>186</v>
      </c>
      <c r="N86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6">
        <v>3</v>
      </c>
      <c r="Q86" s="113">
        <v>18</v>
      </c>
    </row>
    <row r="87" spans="1:17" ht="18.75">
      <c r="A87" s="78" t="s">
        <v>128</v>
      </c>
      <c r="B87" s="14" t="s">
        <v>778</v>
      </c>
      <c r="C87" s="93" t="s">
        <v>494</v>
      </c>
      <c r="D87" s="91" t="s">
        <v>17</v>
      </c>
      <c r="E87" s="108" t="str">
        <f>VLOOKUP(Table1432[[#This Row],[NUTS I]],Table1533[],2,FALSE)</f>
        <v>1</v>
      </c>
      <c r="F87" s="115" t="s">
        <v>25</v>
      </c>
      <c r="G87" s="108" t="str">
        <f>VLOOKUP(Table1432[[#This Row],[NUTS II 2011]],Table1634[],2,FALSE)</f>
        <v>18</v>
      </c>
      <c r="H87" s="92" t="s">
        <v>25</v>
      </c>
      <c r="I87" s="108" t="str">
        <f>VLOOKUP(Table1432[[#This Row],[NUTS II 2013]],Table162436[],2,FALSE)</f>
        <v>18</v>
      </c>
      <c r="J87" s="115" t="s">
        <v>44</v>
      </c>
      <c r="K87" s="108" t="str">
        <f>VLOOKUP(Table1432[[#This Row],[NUTS III 2011]],Table1735[],2,FALSE)</f>
        <v>184</v>
      </c>
      <c r="L87" s="91" t="s">
        <v>44</v>
      </c>
      <c r="M87" s="108" t="str">
        <f>VLOOKUP(Table1432[[#This Row],[NUTS III 2013]],Table172537[],2,FALSE)</f>
        <v>184</v>
      </c>
      <c r="N8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6">
        <v>1</v>
      </c>
      <c r="Q87" s="114">
        <v>4</v>
      </c>
    </row>
    <row r="88" spans="1:17" ht="18.75">
      <c r="A88" s="78" t="s">
        <v>129</v>
      </c>
      <c r="B88" s="14" t="s">
        <v>808</v>
      </c>
      <c r="C88" s="93" t="s">
        <v>468</v>
      </c>
      <c r="D88" s="91" t="s">
        <v>17</v>
      </c>
      <c r="E88" s="108" t="str">
        <f>VLOOKUP(Table1432[[#This Row],[NUTS I]],Table1533[],2,FALSE)</f>
        <v>1</v>
      </c>
      <c r="F88" s="115" t="s">
        <v>25</v>
      </c>
      <c r="G88" s="108" t="str">
        <f>VLOOKUP(Table1432[[#This Row],[NUTS II 2011]],Table1634[],2,FALSE)</f>
        <v>18</v>
      </c>
      <c r="H88" s="92" t="s">
        <v>25</v>
      </c>
      <c r="I88" s="108" t="str">
        <f>VLOOKUP(Table1432[[#This Row],[NUTS II 2013]],Table162436[],2,FALSE)</f>
        <v>18</v>
      </c>
      <c r="J88" s="115" t="s">
        <v>53</v>
      </c>
      <c r="K88" s="108" t="str">
        <f>VLOOKUP(Table1432[[#This Row],[NUTS III 2011]],Table1735[],2,FALSE)</f>
        <v>182</v>
      </c>
      <c r="L88" s="91" t="s">
        <v>53</v>
      </c>
      <c r="M88" s="108" t="str">
        <f>VLOOKUP(Table1432[[#This Row],[NUTS III 2013]],Table172537[],2,FALSE)</f>
        <v>186</v>
      </c>
      <c r="N88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6">
        <v>6</v>
      </c>
      <c r="Q88" s="114">
        <v>34</v>
      </c>
    </row>
    <row r="89" spans="1:17" ht="18.75">
      <c r="A89" s="78" t="s">
        <v>130</v>
      </c>
      <c r="B89" s="14" t="s">
        <v>850</v>
      </c>
      <c r="C89" s="93" t="s">
        <v>553</v>
      </c>
      <c r="D89" s="91" t="s">
        <v>17</v>
      </c>
      <c r="E89" s="108" t="str">
        <f>VLOOKUP(Table1432[[#This Row],[NUTS I]],Table1533[],2,FALSE)</f>
        <v>1</v>
      </c>
      <c r="F89" s="115" t="s">
        <v>18</v>
      </c>
      <c r="G89" s="108" t="str">
        <f>VLOOKUP(Table1432[[#This Row],[NUTS II 2011]],Table1634[],2,FALSE)</f>
        <v>16</v>
      </c>
      <c r="H89" s="91" t="s">
        <v>18</v>
      </c>
      <c r="I89" s="108" t="str">
        <f>VLOOKUP(Table1432[[#This Row],[NUTS II 2013]],Table162436[],2,FALSE)</f>
        <v>16</v>
      </c>
      <c r="J89" s="115" t="s">
        <v>19</v>
      </c>
      <c r="K89" s="108" t="str">
        <f>VLOOKUP(Table1432[[#This Row],[NUTS III 2011]],Table1735[],2,FALSE)</f>
        <v>16C</v>
      </c>
      <c r="L89" s="91" t="s">
        <v>19</v>
      </c>
      <c r="M89" s="108" t="str">
        <f>VLOOKUP(Table1432[[#This Row],[NUTS III 2013]],Table172537[],2,FALSE)</f>
        <v>16I</v>
      </c>
      <c r="N8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6">
        <v>0</v>
      </c>
      <c r="Q89" s="114">
        <v>0</v>
      </c>
    </row>
    <row r="90" spans="1:17" ht="18.75">
      <c r="A90" s="78" t="s">
        <v>131</v>
      </c>
      <c r="B90" s="14" t="s">
        <v>1033</v>
      </c>
      <c r="C90" s="93" t="s">
        <v>701</v>
      </c>
      <c r="D90" s="91" t="s">
        <v>17</v>
      </c>
      <c r="E90" s="108" t="str">
        <f>VLOOKUP(Table1432[[#This Row],[NUTS I]],Table1533[],2,FALSE)</f>
        <v>1</v>
      </c>
      <c r="F90" s="115" t="s">
        <v>1</v>
      </c>
      <c r="G90" s="108" t="str">
        <f>VLOOKUP(Table1432[[#This Row],[NUTS II 2011]],Table1634[],2,FALSE)</f>
        <v>11</v>
      </c>
      <c r="H90" s="92" t="s">
        <v>1</v>
      </c>
      <c r="I90" s="108" t="str">
        <f>VLOOKUP(Table1432[[#This Row],[NUTS II 2013]],Table162436[],2,FALSE)</f>
        <v>11</v>
      </c>
      <c r="J90" s="115" t="s">
        <v>1035</v>
      </c>
      <c r="K90" s="108" t="str">
        <f>VLOOKUP(Table1432[[#This Row],[NUTS III 2011]],Table1735[],2,FALSE)</f>
        <v>114</v>
      </c>
      <c r="L90" s="92" t="s">
        <v>72</v>
      </c>
      <c r="M90" s="108" t="str">
        <f>VLOOKUP(Table1432[[#This Row],[NUTS III 2013]],Table172537[],2,FALSE)</f>
        <v>11A</v>
      </c>
      <c r="N90" s="110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6">
        <v>41</v>
      </c>
      <c r="Q90" s="114">
        <v>84</v>
      </c>
    </row>
    <row r="91" spans="1:17" ht="18.75">
      <c r="A91" s="78" t="s">
        <v>132</v>
      </c>
      <c r="B91" s="14" t="s">
        <v>369</v>
      </c>
      <c r="C91" s="93" t="s">
        <v>386</v>
      </c>
      <c r="D91" s="91" t="s">
        <v>17</v>
      </c>
      <c r="E91" s="108" t="str">
        <f>VLOOKUP(Table1432[[#This Row],[NUTS I]],Table1533[],2,FALSE)</f>
        <v>1</v>
      </c>
      <c r="F91" s="115" t="s">
        <v>1</v>
      </c>
      <c r="G91" s="108" t="str">
        <f>VLOOKUP(Table1432[[#This Row],[NUTS II 2011]],Table1634[],2,FALSE)</f>
        <v>11</v>
      </c>
      <c r="H91" s="92" t="s">
        <v>1</v>
      </c>
      <c r="I91" s="108" t="str">
        <f>VLOOKUP(Table1432[[#This Row],[NUTS II 2013]],Table162436[],2,FALSE)</f>
        <v>11</v>
      </c>
      <c r="J91" s="115" t="s">
        <v>61</v>
      </c>
      <c r="K91" s="108" t="str">
        <f>VLOOKUP(Table1432[[#This Row],[NUTS III 2011]],Table1735[],2,FALSE)</f>
        <v>112</v>
      </c>
      <c r="L91" s="92" t="s">
        <v>61</v>
      </c>
      <c r="M91" s="108" t="str">
        <f>VLOOKUP(Table1432[[#This Row],[NUTS III 2013]],Table172537[],2,FALSE)</f>
        <v>112</v>
      </c>
      <c r="N91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6">
        <v>5</v>
      </c>
      <c r="Q91" s="114">
        <v>8</v>
      </c>
    </row>
    <row r="92" spans="1:17" ht="18.75">
      <c r="A92" s="78" t="s">
        <v>133</v>
      </c>
      <c r="B92" s="14" t="s">
        <v>958</v>
      </c>
      <c r="C92" s="93" t="s">
        <v>617</v>
      </c>
      <c r="D92" s="91" t="s">
        <v>17</v>
      </c>
      <c r="E92" s="108" t="str">
        <f>VLOOKUP(Table1432[[#This Row],[NUTS I]],Table1533[],2,FALSE)</f>
        <v>1</v>
      </c>
      <c r="F92" s="115" t="s">
        <v>18</v>
      </c>
      <c r="G92" s="108" t="str">
        <f>VLOOKUP(Table1432[[#This Row],[NUTS II 2011]],Table1634[],2,FALSE)</f>
        <v>16</v>
      </c>
      <c r="H92" s="91" t="s">
        <v>18</v>
      </c>
      <c r="I92" s="108" t="str">
        <f>VLOOKUP(Table1432[[#This Row],[NUTS II 2013]],Table162436[],2,FALSE)</f>
        <v>16</v>
      </c>
      <c r="J92" s="115" t="s">
        <v>964</v>
      </c>
      <c r="K92" s="108" t="str">
        <f>VLOOKUP(Table1432[[#This Row],[NUTS III 2011]],Table1735[],2,FALSE)</f>
        <v>161</v>
      </c>
      <c r="L92" s="91" t="s">
        <v>21</v>
      </c>
      <c r="M92" s="108" t="str">
        <f>VLOOKUP(Table1432[[#This Row],[NUTS III 2013]],Table172537[],2,FALSE)</f>
        <v>16D</v>
      </c>
      <c r="N92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6">
        <v>2</v>
      </c>
      <c r="Q92" s="114">
        <v>127</v>
      </c>
    </row>
    <row r="93" spans="1:17" ht="18.75">
      <c r="A93" s="77" t="s">
        <v>134</v>
      </c>
      <c r="B93" s="14" t="s">
        <v>796</v>
      </c>
      <c r="C93" s="93" t="s">
        <v>455</v>
      </c>
      <c r="D93" s="91" t="s">
        <v>17</v>
      </c>
      <c r="E93" s="108" t="str">
        <f>VLOOKUP(Table1432[[#This Row],[NUTS I]],Table1533[],2,FALSE)</f>
        <v>1</v>
      </c>
      <c r="F93" s="115" t="s">
        <v>25</v>
      </c>
      <c r="G93" s="108" t="str">
        <f>VLOOKUP(Table1432[[#This Row],[NUTS II 2011]],Table1634[],2,FALSE)</f>
        <v>18</v>
      </c>
      <c r="H93" s="92" t="s">
        <v>25</v>
      </c>
      <c r="I93" s="108" t="str">
        <f>VLOOKUP(Table1432[[#This Row],[NUTS II 2013]],Table162436[],2,FALSE)</f>
        <v>18</v>
      </c>
      <c r="J93" s="115" t="s">
        <v>26</v>
      </c>
      <c r="K93" s="108" t="str">
        <f>VLOOKUP(Table1432[[#This Row],[NUTS III 2011]],Table1735[],2,FALSE)</f>
        <v>183</v>
      </c>
      <c r="L93" s="91" t="s">
        <v>26</v>
      </c>
      <c r="M93" s="108" t="str">
        <f>VLOOKUP(Table1432[[#This Row],[NUTS III 2013]],Table172537[],2,FALSE)</f>
        <v>187</v>
      </c>
      <c r="N93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6">
        <v>0</v>
      </c>
      <c r="Q93" s="116">
        <v>0</v>
      </c>
    </row>
    <row r="94" spans="1:17" ht="18.75">
      <c r="A94" s="78" t="s">
        <v>135</v>
      </c>
      <c r="B94" s="14" t="s">
        <v>795</v>
      </c>
      <c r="C94" s="93" t="s">
        <v>454</v>
      </c>
      <c r="D94" s="91" t="s">
        <v>17</v>
      </c>
      <c r="E94" s="108" t="str">
        <f>VLOOKUP(Table1432[[#This Row],[NUTS I]],Table1533[],2,FALSE)</f>
        <v>1</v>
      </c>
      <c r="F94" s="115" t="s">
        <v>25</v>
      </c>
      <c r="G94" s="108" t="str">
        <f>VLOOKUP(Table1432[[#This Row],[NUTS II 2011]],Table1634[],2,FALSE)</f>
        <v>18</v>
      </c>
      <c r="H94" s="92" t="s">
        <v>25</v>
      </c>
      <c r="I94" s="108" t="str">
        <f>VLOOKUP(Table1432[[#This Row],[NUTS II 2013]],Table162436[],2,FALSE)</f>
        <v>18</v>
      </c>
      <c r="J94" s="115" t="s">
        <v>26</v>
      </c>
      <c r="K94" s="108" t="str">
        <f>VLOOKUP(Table1432[[#This Row],[NUTS III 2011]],Table1735[],2,FALSE)</f>
        <v>183</v>
      </c>
      <c r="L94" s="91" t="s">
        <v>26</v>
      </c>
      <c r="M94" s="108" t="str">
        <f>VLOOKUP(Table1432[[#This Row],[NUTS III 2013]],Table172537[],2,FALSE)</f>
        <v>187</v>
      </c>
      <c r="N94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6">
        <v>17</v>
      </c>
      <c r="Q94" s="114">
        <v>153</v>
      </c>
    </row>
    <row r="95" spans="1:17" ht="18.75">
      <c r="A95" s="77" t="s">
        <v>136</v>
      </c>
      <c r="B95" s="14" t="s">
        <v>1043</v>
      </c>
      <c r="C95" s="93" t="s">
        <v>710</v>
      </c>
      <c r="D95" s="91" t="s">
        <v>17</v>
      </c>
      <c r="E95" s="108" t="str">
        <f>VLOOKUP(Table1432[[#This Row],[NUTS I]],Table1533[],2,FALSE)</f>
        <v>1</v>
      </c>
      <c r="F95" s="115" t="s">
        <v>1</v>
      </c>
      <c r="G95" s="108" t="str">
        <f>VLOOKUP(Table1432[[#This Row],[NUTS II 2011]],Table1634[],2,FALSE)</f>
        <v>11</v>
      </c>
      <c r="H95" s="92" t="s">
        <v>1</v>
      </c>
      <c r="I95" s="108" t="str">
        <f>VLOOKUP(Table1432[[#This Row],[NUTS II 2013]],Table162436[],2,FALSE)</f>
        <v>11</v>
      </c>
      <c r="J95" s="115" t="s">
        <v>94</v>
      </c>
      <c r="K95" s="108" t="str">
        <f>VLOOKUP(Table1432[[#This Row],[NUTS III 2011]],Table1735[],2,FALSE)</f>
        <v>113</v>
      </c>
      <c r="L95" s="91" t="s">
        <v>94</v>
      </c>
      <c r="M95" s="108" t="str">
        <f>VLOOKUP(Table1432[[#This Row],[NUTS III 2013]],Table172537[],2,FALSE)</f>
        <v>119</v>
      </c>
      <c r="N9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6">
        <v>0</v>
      </c>
      <c r="Q95" s="113">
        <v>0</v>
      </c>
    </row>
    <row r="96" spans="1:17" ht="18.75">
      <c r="A96" s="78" t="s">
        <v>137</v>
      </c>
      <c r="B96" s="14" t="s">
        <v>756</v>
      </c>
      <c r="C96" s="93" t="s">
        <v>438</v>
      </c>
      <c r="D96" s="91" t="s">
        <v>17</v>
      </c>
      <c r="E96" s="108" t="str">
        <f>VLOOKUP(Table1432[[#This Row],[NUTS I]],Table1533[],2,FALSE)</f>
        <v>1</v>
      </c>
      <c r="F96" s="115" t="s">
        <v>29</v>
      </c>
      <c r="G96" s="108" t="str">
        <f>VLOOKUP(Table1432[[#This Row],[NUTS II 2011]],Table1634[],2,FALSE)</f>
        <v>15</v>
      </c>
      <c r="H96" s="92" t="s">
        <v>29</v>
      </c>
      <c r="I96" s="108" t="str">
        <f>VLOOKUP(Table1432[[#This Row],[NUTS II 2013]],Table162436[],2,FALSE)</f>
        <v>15</v>
      </c>
      <c r="J96" s="115" t="s">
        <v>29</v>
      </c>
      <c r="K96" s="108">
        <f>VLOOKUP(Table1432[[#This Row],[NUTS III 2011]],Table1735[],2,FALSE)</f>
        <v>150</v>
      </c>
      <c r="L96" s="91" t="s">
        <v>29</v>
      </c>
      <c r="M96" s="108">
        <f>VLOOKUP(Table1432[[#This Row],[NUTS III 2013]],Table172537[],2,FALSE)</f>
        <v>150</v>
      </c>
      <c r="N96" s="110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6">
        <v>15</v>
      </c>
      <c r="Q96" s="114">
        <v>209</v>
      </c>
    </row>
    <row r="97" spans="1:17" ht="18.75">
      <c r="A97" s="77" t="s">
        <v>138</v>
      </c>
      <c r="B97" s="14" t="s">
        <v>1017</v>
      </c>
      <c r="C97" s="93" t="s">
        <v>672</v>
      </c>
      <c r="D97" s="91" t="s">
        <v>17</v>
      </c>
      <c r="E97" s="108" t="str">
        <f>VLOOKUP(Table1432[[#This Row],[NUTS I]],Table1533[],2,FALSE)</f>
        <v>1</v>
      </c>
      <c r="F97" s="115" t="s">
        <v>1</v>
      </c>
      <c r="G97" s="108" t="str">
        <f>VLOOKUP(Table1432[[#This Row],[NUTS II 2011]],Table1634[],2,FALSE)</f>
        <v>11</v>
      </c>
      <c r="H97" s="92" t="s">
        <v>1</v>
      </c>
      <c r="I97" s="108" t="str">
        <f>VLOOKUP(Table1432[[#This Row],[NUTS II 2013]],Table162436[],2,FALSE)</f>
        <v>11</v>
      </c>
      <c r="J97" s="115" t="s">
        <v>1024</v>
      </c>
      <c r="K97" s="108" t="str">
        <f>VLOOKUP(Table1432[[#This Row],[NUTS III 2011]],Table1735[],2,FALSE)</f>
        <v>115</v>
      </c>
      <c r="L97" s="91" t="s">
        <v>59</v>
      </c>
      <c r="M97" s="108" t="str">
        <f>VLOOKUP(Table1432[[#This Row],[NUTS III 2013]],Table172537[],2,FALSE)</f>
        <v>11C</v>
      </c>
      <c r="N97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6">
        <v>1</v>
      </c>
      <c r="Q97" s="113">
        <v>50</v>
      </c>
    </row>
    <row r="98" spans="1:17" ht="31.5">
      <c r="A98" s="77" t="s">
        <v>139</v>
      </c>
      <c r="B98" s="14" t="s">
        <v>777</v>
      </c>
      <c r="C98" s="93" t="s">
        <v>493</v>
      </c>
      <c r="D98" s="91" t="s">
        <v>17</v>
      </c>
      <c r="E98" s="108" t="str">
        <f>VLOOKUP(Table1432[[#This Row],[NUTS I]],Table1533[],2,FALSE)</f>
        <v>1</v>
      </c>
      <c r="F98" s="115" t="s">
        <v>25</v>
      </c>
      <c r="G98" s="108" t="str">
        <f>VLOOKUP(Table1432[[#This Row],[NUTS II 2011]],Table1634[],2,FALSE)</f>
        <v>18</v>
      </c>
      <c r="H98" s="92" t="s">
        <v>25</v>
      </c>
      <c r="I98" s="108" t="str">
        <f>VLOOKUP(Table1432[[#This Row],[NUTS II 2013]],Table162436[],2,FALSE)</f>
        <v>18</v>
      </c>
      <c r="J98" s="115" t="s">
        <v>44</v>
      </c>
      <c r="K98" s="108" t="str">
        <f>VLOOKUP(Table1432[[#This Row],[NUTS III 2011]],Table1735[],2,FALSE)</f>
        <v>184</v>
      </c>
      <c r="L98" s="91" t="s">
        <v>44</v>
      </c>
      <c r="M98" s="108" t="str">
        <f>VLOOKUP(Table1432[[#This Row],[NUTS III 2013]],Table172537[],2,FALSE)</f>
        <v>184</v>
      </c>
      <c r="N98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6">
        <v>1</v>
      </c>
      <c r="Q98" s="113">
        <v>1</v>
      </c>
    </row>
    <row r="99" spans="1:17" ht="31.5">
      <c r="A99" s="77" t="s">
        <v>140</v>
      </c>
      <c r="B99" s="14" t="s">
        <v>849</v>
      </c>
      <c r="C99" s="93" t="s">
        <v>552</v>
      </c>
      <c r="D99" s="91" t="s">
        <v>17</v>
      </c>
      <c r="E99" s="108" t="str">
        <f>VLOOKUP(Table1432[[#This Row],[NUTS I]],Table1533[],2,FALSE)</f>
        <v>1</v>
      </c>
      <c r="F99" s="115" t="s">
        <v>18</v>
      </c>
      <c r="G99" s="108" t="str">
        <f>VLOOKUP(Table1432[[#This Row],[NUTS II 2011]],Table1634[],2,FALSE)</f>
        <v>16</v>
      </c>
      <c r="H99" s="91" t="s">
        <v>18</v>
      </c>
      <c r="I99" s="108" t="str">
        <f>VLOOKUP(Table1432[[#This Row],[NUTS II 2013]],Table162436[],2,FALSE)</f>
        <v>16</v>
      </c>
      <c r="J99" s="115" t="s">
        <v>19</v>
      </c>
      <c r="K99" s="108" t="str">
        <f>VLOOKUP(Table1432[[#This Row],[NUTS III 2011]],Table1735[],2,FALSE)</f>
        <v>16C</v>
      </c>
      <c r="L99" s="91" t="s">
        <v>19</v>
      </c>
      <c r="M99" s="108" t="str">
        <f>VLOOKUP(Table1432[[#This Row],[NUTS III 2013]],Table172537[],2,FALSE)</f>
        <v>16I</v>
      </c>
      <c r="N9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6">
        <v>4</v>
      </c>
      <c r="Q99" s="113">
        <v>4</v>
      </c>
    </row>
    <row r="100" spans="1:17" ht="18.75">
      <c r="A100" s="78" t="s">
        <v>141</v>
      </c>
      <c r="B100" s="14" t="s">
        <v>945</v>
      </c>
      <c r="C100" s="93" t="s">
        <v>605</v>
      </c>
      <c r="D100" s="91" t="s">
        <v>17</v>
      </c>
      <c r="E100" s="108" t="str">
        <f>VLOOKUP(Table1432[[#This Row],[NUTS I]],Table1533[],2,FALSE)</f>
        <v>1</v>
      </c>
      <c r="F100" s="115" t="s">
        <v>18</v>
      </c>
      <c r="G100" s="108" t="str">
        <f>VLOOKUP(Table1432[[#This Row],[NUTS II 2011]],Table1634[],2,FALSE)</f>
        <v>16</v>
      </c>
      <c r="H100" s="91" t="s">
        <v>18</v>
      </c>
      <c r="I100" s="108" t="str">
        <f>VLOOKUP(Table1432[[#This Row],[NUTS II 2013]],Table162436[],2,FALSE)</f>
        <v>16</v>
      </c>
      <c r="J100" s="115" t="s">
        <v>950</v>
      </c>
      <c r="K100" s="108" t="str">
        <f>VLOOKUP(Table1432[[#This Row],[NUTS III 2011]],Table1735[],2,FALSE)</f>
        <v>162</v>
      </c>
      <c r="L100" s="91" t="s">
        <v>69</v>
      </c>
      <c r="M100" s="108" t="str">
        <f>VLOOKUP(Table1432[[#This Row],[NUTS III 2013]],Table172537[],2,FALSE)</f>
        <v>16E</v>
      </c>
      <c r="N10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6">
        <v>1</v>
      </c>
      <c r="Q100" s="114">
        <v>4</v>
      </c>
    </row>
    <row r="101" spans="1:17" ht="31.5">
      <c r="A101" s="77" t="s">
        <v>142</v>
      </c>
      <c r="B101" s="14" t="s">
        <v>884</v>
      </c>
      <c r="C101" s="93" t="s">
        <v>538</v>
      </c>
      <c r="D101" s="91" t="s">
        <v>17</v>
      </c>
      <c r="E101" s="108" t="str">
        <f>VLOOKUP(Table1432[[#This Row],[NUTS I]],Table1533[],2,FALSE)</f>
        <v>1</v>
      </c>
      <c r="F101" s="115" t="s">
        <v>18</v>
      </c>
      <c r="G101" s="108" t="str">
        <f>VLOOKUP(Table1432[[#This Row],[NUTS II 2011]],Table1634[],2,FALSE)</f>
        <v>16</v>
      </c>
      <c r="H101" s="91" t="s">
        <v>18</v>
      </c>
      <c r="I101" s="108" t="str">
        <f>VLOOKUP(Table1432[[#This Row],[NUTS II 2013]],Table162436[],2,FALSE)</f>
        <v>16</v>
      </c>
      <c r="J101" s="115" t="s">
        <v>888</v>
      </c>
      <c r="K101" s="108" t="str">
        <f>VLOOKUP(Table1432[[#This Row],[NUTS III 2011]],Table1735[],2,FALSE)</f>
        <v>168</v>
      </c>
      <c r="L101" s="92" t="s">
        <v>47</v>
      </c>
      <c r="M101" s="108" t="str">
        <f>VLOOKUP(Table1432[[#This Row],[NUTS III 2013]],Table172537[],2,FALSE)</f>
        <v>16J</v>
      </c>
      <c r="N101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6">
        <v>0</v>
      </c>
      <c r="Q101" s="113">
        <v>0</v>
      </c>
    </row>
    <row r="102" spans="1:17" ht="31.5">
      <c r="A102" s="78" t="s">
        <v>143</v>
      </c>
      <c r="B102" s="14" t="s">
        <v>919</v>
      </c>
      <c r="C102" s="93" t="s">
        <v>585</v>
      </c>
      <c r="D102" s="91" t="s">
        <v>17</v>
      </c>
      <c r="E102" s="108" t="str">
        <f>VLOOKUP(Table1432[[#This Row],[NUTS I]],Table1533[],2,FALSE)</f>
        <v>1</v>
      </c>
      <c r="F102" s="115" t="s">
        <v>18</v>
      </c>
      <c r="G102" s="108" t="str">
        <f>VLOOKUP(Table1432[[#This Row],[NUTS II 2011]],Table1634[],2,FALSE)</f>
        <v>16</v>
      </c>
      <c r="H102" s="91" t="s">
        <v>18</v>
      </c>
      <c r="I102" s="108" t="str">
        <f>VLOOKUP(Table1432[[#This Row],[NUTS II 2013]],Table162436[],2,FALSE)</f>
        <v>16</v>
      </c>
      <c r="J102" s="115" t="s">
        <v>933</v>
      </c>
      <c r="K102" s="108" t="str">
        <f>VLOOKUP(Table1432[[#This Row],[NUTS III 2011]],Table1735[],2,FALSE)</f>
        <v>164</v>
      </c>
      <c r="L102" s="91" t="s">
        <v>55</v>
      </c>
      <c r="M102" s="108" t="str">
        <f>VLOOKUP(Table1432[[#This Row],[NUTS III 2013]],Table172537[],2,FALSE)</f>
        <v>16F</v>
      </c>
      <c r="N10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6">
        <v>0</v>
      </c>
      <c r="Q102" s="114">
        <v>0</v>
      </c>
    </row>
    <row r="103" spans="1:17" ht="31.5">
      <c r="A103" s="78" t="s">
        <v>144</v>
      </c>
      <c r="B103" s="14" t="s">
        <v>891</v>
      </c>
      <c r="C103" s="93" t="s">
        <v>537</v>
      </c>
      <c r="D103" s="91" t="s">
        <v>17</v>
      </c>
      <c r="E103" s="108" t="str">
        <f>VLOOKUP(Table1432[[#This Row],[NUTS I]],Table1533[],2,FALSE)</f>
        <v>1</v>
      </c>
      <c r="F103" s="115" t="s">
        <v>18</v>
      </c>
      <c r="G103" s="108" t="str">
        <f>VLOOKUP(Table1432[[#This Row],[NUTS II 2011]],Table1634[],2,FALSE)</f>
        <v>16</v>
      </c>
      <c r="H103" s="91" t="s">
        <v>18</v>
      </c>
      <c r="I103" s="108" t="str">
        <f>VLOOKUP(Table1432[[#This Row],[NUTS II 2013]],Table162436[],2,FALSE)</f>
        <v>16</v>
      </c>
      <c r="J103" s="115" t="s">
        <v>893</v>
      </c>
      <c r="K103" s="108" t="str">
        <f>VLOOKUP(Table1432[[#This Row],[NUTS III 2011]],Table1735[],2,FALSE)</f>
        <v>167</v>
      </c>
      <c r="L103" s="92" t="s">
        <v>47</v>
      </c>
      <c r="M103" s="108" t="str">
        <f>VLOOKUP(Table1432[[#This Row],[NUTS III 2013]],Table172537[],2,FALSE)</f>
        <v>16J</v>
      </c>
      <c r="N103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6">
        <v>0</v>
      </c>
      <c r="Q103" s="114">
        <v>0</v>
      </c>
    </row>
    <row r="104" spans="1:17" ht="31.5">
      <c r="A104" s="77" t="s">
        <v>145</v>
      </c>
      <c r="B104" s="14" t="s">
        <v>998</v>
      </c>
      <c r="C104" s="93" t="s">
        <v>662</v>
      </c>
      <c r="D104" s="91" t="s">
        <v>17</v>
      </c>
      <c r="E104" s="108" t="str">
        <f>VLOOKUP(Table1432[[#This Row],[NUTS I]],Table1533[],2,FALSE)</f>
        <v>1</v>
      </c>
      <c r="F104" s="115" t="s">
        <v>1</v>
      </c>
      <c r="G104" s="108" t="str">
        <f>VLOOKUP(Table1432[[#This Row],[NUTS II 2011]],Table1634[],2,FALSE)</f>
        <v>11</v>
      </c>
      <c r="H104" s="92" t="s">
        <v>1</v>
      </c>
      <c r="I104" s="108" t="str">
        <f>VLOOKUP(Table1432[[#This Row],[NUTS II 2013]],Table162436[],2,FALSE)</f>
        <v>11</v>
      </c>
      <c r="J104" s="115" t="s">
        <v>41</v>
      </c>
      <c r="K104" s="108" t="str">
        <f>VLOOKUP(Table1432[[#This Row],[NUTS III 2011]],Table1735[],2,FALSE)</f>
        <v>117</v>
      </c>
      <c r="L104" s="91" t="s">
        <v>41</v>
      </c>
      <c r="M104" s="108" t="str">
        <f>VLOOKUP(Table1432[[#This Row],[NUTS III 2013]],Table172537[],2,FALSE)</f>
        <v>11D</v>
      </c>
      <c r="N10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6">
        <v>1</v>
      </c>
      <c r="Q104" s="113">
        <v>15</v>
      </c>
    </row>
    <row r="105" spans="1:17" ht="18.75">
      <c r="A105" s="77" t="s">
        <v>146</v>
      </c>
      <c r="B105" s="14" t="s">
        <v>807</v>
      </c>
      <c r="C105" s="93" t="s">
        <v>467</v>
      </c>
      <c r="D105" s="91" t="s">
        <v>17</v>
      </c>
      <c r="E105" s="108" t="str">
        <f>VLOOKUP(Table1432[[#This Row],[NUTS I]],Table1533[],2,FALSE)</f>
        <v>1</v>
      </c>
      <c r="F105" s="115" t="s">
        <v>25</v>
      </c>
      <c r="G105" s="108" t="str">
        <f>VLOOKUP(Table1432[[#This Row],[NUTS II 2011]],Table1634[],2,FALSE)</f>
        <v>18</v>
      </c>
      <c r="H105" s="92" t="s">
        <v>25</v>
      </c>
      <c r="I105" s="108" t="str">
        <f>VLOOKUP(Table1432[[#This Row],[NUTS II 2013]],Table162436[],2,FALSE)</f>
        <v>18</v>
      </c>
      <c r="J105" s="115" t="s">
        <v>53</v>
      </c>
      <c r="K105" s="108" t="str">
        <f>VLOOKUP(Table1432[[#This Row],[NUTS III 2011]],Table1735[],2,FALSE)</f>
        <v>182</v>
      </c>
      <c r="L105" s="91" t="s">
        <v>53</v>
      </c>
      <c r="M105" s="108" t="str">
        <f>VLOOKUP(Table1432[[#This Row],[NUTS III 2013]],Table172537[],2,FALSE)</f>
        <v>186</v>
      </c>
      <c r="N105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6">
        <v>0</v>
      </c>
      <c r="Q105" s="113">
        <v>0</v>
      </c>
    </row>
    <row r="106" spans="1:17" ht="18.75">
      <c r="A106" s="77" t="s">
        <v>147</v>
      </c>
      <c r="B106" s="14" t="s">
        <v>723</v>
      </c>
      <c r="C106" s="93" t="s">
        <v>398</v>
      </c>
      <c r="D106" s="92" t="s">
        <v>99</v>
      </c>
      <c r="E106" s="109" t="str">
        <f>VLOOKUP(Table1432[[#This Row],[NUTS I]],Table1533[],2,FALSE)</f>
        <v>3</v>
      </c>
      <c r="F106" s="115" t="s">
        <v>99</v>
      </c>
      <c r="G106" s="108" t="str">
        <f>VLOOKUP(Table1432[[#This Row],[NUTS II 2011]],Table1634[],2,FALSE)</f>
        <v>30</v>
      </c>
      <c r="H106" s="91" t="s">
        <v>99</v>
      </c>
      <c r="I106" s="108" t="str">
        <f>VLOOKUP(Table1432[[#This Row],[NUTS II 2013]],Table162436[],2,FALSE)</f>
        <v>30</v>
      </c>
      <c r="J106" s="115" t="s">
        <v>99</v>
      </c>
      <c r="K106" s="108" t="str">
        <f>VLOOKUP(Table1432[[#This Row],[NUTS III 2011]],Table1735[],2,FALSE)</f>
        <v>300</v>
      </c>
      <c r="L106" s="115" t="s">
        <v>99</v>
      </c>
      <c r="M106" s="108" t="str">
        <f>VLOOKUP(Table1432[[#This Row],[NUTS III 2013]],Table172537[],2,FALSE)</f>
        <v>300</v>
      </c>
      <c r="N106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6">
        <v>12</v>
      </c>
      <c r="Q106" s="113">
        <v>610</v>
      </c>
    </row>
    <row r="107" spans="1:17" ht="18.75">
      <c r="A107" s="77" t="s">
        <v>148</v>
      </c>
      <c r="B107" s="14" t="s">
        <v>867</v>
      </c>
      <c r="C107" s="93" t="s">
        <v>536</v>
      </c>
      <c r="D107" s="91" t="s">
        <v>17</v>
      </c>
      <c r="E107" s="108" t="str">
        <f>VLOOKUP(Table1432[[#This Row],[NUTS I]],Table1533[],2,FALSE)</f>
        <v>1</v>
      </c>
      <c r="F107" s="115" t="s">
        <v>18</v>
      </c>
      <c r="G107" s="108" t="str">
        <f>VLOOKUP(Table1432[[#This Row],[NUTS II 2011]],Table1634[],2,FALSE)</f>
        <v>16</v>
      </c>
      <c r="H107" s="91" t="s">
        <v>18</v>
      </c>
      <c r="I107" s="108" t="str">
        <f>VLOOKUP(Table1432[[#This Row],[NUTS II 2013]],Table162436[],2,FALSE)</f>
        <v>16</v>
      </c>
      <c r="J107" s="115" t="s">
        <v>871</v>
      </c>
      <c r="K107" s="108" t="str">
        <f>VLOOKUP(Table1432[[#This Row],[NUTS III 2011]],Table1735[],2,FALSE)</f>
        <v>16A</v>
      </c>
      <c r="L107" s="92" t="s">
        <v>47</v>
      </c>
      <c r="M107" s="108" t="str">
        <f>VLOOKUP(Table1432[[#This Row],[NUTS III 2013]],Table172537[],2,FALSE)</f>
        <v>16J</v>
      </c>
      <c r="N107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6">
        <v>16</v>
      </c>
      <c r="Q107" s="113">
        <v>25</v>
      </c>
    </row>
    <row r="108" spans="1:17" ht="18.75">
      <c r="A108" s="78" t="s">
        <v>149</v>
      </c>
      <c r="B108" s="14" t="s">
        <v>806</v>
      </c>
      <c r="C108" s="93" t="s">
        <v>466</v>
      </c>
      <c r="D108" s="91" t="s">
        <v>17</v>
      </c>
      <c r="E108" s="108" t="str">
        <f>VLOOKUP(Table1432[[#This Row],[NUTS I]],Table1533[],2,FALSE)</f>
        <v>1</v>
      </c>
      <c r="F108" s="115" t="s">
        <v>25</v>
      </c>
      <c r="G108" s="108" t="str">
        <f>VLOOKUP(Table1432[[#This Row],[NUTS II 2011]],Table1634[],2,FALSE)</f>
        <v>18</v>
      </c>
      <c r="H108" s="92" t="s">
        <v>25</v>
      </c>
      <c r="I108" s="108" t="str">
        <f>VLOOKUP(Table1432[[#This Row],[NUTS II 2013]],Table162436[],2,FALSE)</f>
        <v>18</v>
      </c>
      <c r="J108" s="115" t="s">
        <v>53</v>
      </c>
      <c r="K108" s="108" t="str">
        <f>VLOOKUP(Table1432[[#This Row],[NUTS III 2011]],Table1735[],2,FALSE)</f>
        <v>182</v>
      </c>
      <c r="L108" s="91" t="s">
        <v>53</v>
      </c>
      <c r="M108" s="108" t="str">
        <f>VLOOKUP(Table1432[[#This Row],[NUTS III 2013]],Table172537[],2,FALSE)</f>
        <v>186</v>
      </c>
      <c r="N108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6">
        <v>2</v>
      </c>
      <c r="Q108" s="114">
        <v>7</v>
      </c>
    </row>
    <row r="109" spans="1:17" ht="18.75">
      <c r="A109" s="77" t="s">
        <v>150</v>
      </c>
      <c r="B109" s="14" t="s">
        <v>930</v>
      </c>
      <c r="C109" s="93" t="s">
        <v>604</v>
      </c>
      <c r="D109" s="91" t="s">
        <v>17</v>
      </c>
      <c r="E109" s="108" t="str">
        <f>VLOOKUP(Table1432[[#This Row],[NUTS I]],Table1533[],2,FALSE)</f>
        <v>1</v>
      </c>
      <c r="F109" s="115" t="s">
        <v>18</v>
      </c>
      <c r="G109" s="108" t="str">
        <f>VLOOKUP(Table1432[[#This Row],[NUTS II 2011]],Table1634[],2,FALSE)</f>
        <v>16</v>
      </c>
      <c r="H109" s="91" t="s">
        <v>18</v>
      </c>
      <c r="I109" s="108" t="str">
        <f>VLOOKUP(Table1432[[#This Row],[NUTS II 2013]],Table162436[],2,FALSE)</f>
        <v>16</v>
      </c>
      <c r="J109" s="115" t="s">
        <v>933</v>
      </c>
      <c r="K109" s="108" t="str">
        <f>VLOOKUP(Table1432[[#This Row],[NUTS III 2011]],Table1735[],2,FALSE)</f>
        <v>164</v>
      </c>
      <c r="L109" s="91" t="s">
        <v>69</v>
      </c>
      <c r="M109" s="108" t="str">
        <f>VLOOKUP(Table1432[[#This Row],[NUTS III 2013]],Table172537[],2,FALSE)</f>
        <v>16E</v>
      </c>
      <c r="N10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6">
        <v>0</v>
      </c>
      <c r="Q109" s="113">
        <v>0</v>
      </c>
    </row>
    <row r="110" spans="1:17" ht="18.75">
      <c r="A110" s="77" t="s">
        <v>151</v>
      </c>
      <c r="B110" s="14" t="s">
        <v>764</v>
      </c>
      <c r="C110" s="93" t="s">
        <v>479</v>
      </c>
      <c r="D110" s="91" t="s">
        <v>17</v>
      </c>
      <c r="E110" s="108" t="str">
        <f>VLOOKUP(Table1432[[#This Row],[NUTS I]],Table1533[],2,FALSE)</f>
        <v>1</v>
      </c>
      <c r="F110" s="115" t="s">
        <v>25</v>
      </c>
      <c r="G110" s="108" t="str">
        <f>VLOOKUP(Table1432[[#This Row],[NUTS II 2011]],Table1634[],2,FALSE)</f>
        <v>18</v>
      </c>
      <c r="H110" s="92" t="s">
        <v>25</v>
      </c>
      <c r="I110" s="108" t="str">
        <f>VLOOKUP(Table1432[[#This Row],[NUTS II 2013]],Table162436[],2,FALSE)</f>
        <v>18</v>
      </c>
      <c r="J110" s="115" t="s">
        <v>49</v>
      </c>
      <c r="K110" s="108" t="str">
        <f>VLOOKUP(Table1432[[#This Row],[NUTS III 2011]],Table1735[],2,FALSE)</f>
        <v>185</v>
      </c>
      <c r="L110" s="91" t="s">
        <v>49</v>
      </c>
      <c r="M110" s="108" t="str">
        <f>VLOOKUP(Table1432[[#This Row],[NUTS III 2013]],Table172537[],2,FALSE)</f>
        <v>185</v>
      </c>
      <c r="N110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6">
        <v>1</v>
      </c>
      <c r="Q110" s="113">
        <v>3</v>
      </c>
    </row>
    <row r="111" spans="1:17" ht="18.75">
      <c r="A111" s="77" t="s">
        <v>152</v>
      </c>
      <c r="B111" s="14" t="s">
        <v>1032</v>
      </c>
      <c r="C111" s="93" t="s">
        <v>700</v>
      </c>
      <c r="D111" s="91" t="s">
        <v>17</v>
      </c>
      <c r="E111" s="108" t="str">
        <f>VLOOKUP(Table1432[[#This Row],[NUTS I]],Table1533[],2,FALSE)</f>
        <v>1</v>
      </c>
      <c r="F111" s="115" t="s">
        <v>1</v>
      </c>
      <c r="G111" s="108" t="str">
        <f>VLOOKUP(Table1432[[#This Row],[NUTS II 2011]],Table1634[],2,FALSE)</f>
        <v>11</v>
      </c>
      <c r="H111" s="92" t="s">
        <v>1</v>
      </c>
      <c r="I111" s="108" t="str">
        <f>VLOOKUP(Table1432[[#This Row],[NUTS II 2013]],Table162436[],2,FALSE)</f>
        <v>11</v>
      </c>
      <c r="J111" s="115" t="s">
        <v>1035</v>
      </c>
      <c r="K111" s="108" t="str">
        <f>VLOOKUP(Table1432[[#This Row],[NUTS III 2011]],Table1735[],2,FALSE)</f>
        <v>114</v>
      </c>
      <c r="L111" s="92" t="s">
        <v>72</v>
      </c>
      <c r="M111" s="108" t="str">
        <f>VLOOKUP(Table1432[[#This Row],[NUTS III 2013]],Table172537[],2,FALSE)</f>
        <v>11A</v>
      </c>
      <c r="N111" s="110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6">
        <v>173</v>
      </c>
      <c r="Q111" s="113">
        <v>502</v>
      </c>
    </row>
    <row r="112" spans="1:17" ht="18.75">
      <c r="A112" s="78" t="s">
        <v>153</v>
      </c>
      <c r="B112" s="14" t="s">
        <v>890</v>
      </c>
      <c r="C112" s="93" t="s">
        <v>535</v>
      </c>
      <c r="D112" s="91" t="s">
        <v>17</v>
      </c>
      <c r="E112" s="108" t="str">
        <f>VLOOKUP(Table1432[[#This Row],[NUTS I]],Table1533[],2,FALSE)</f>
        <v>1</v>
      </c>
      <c r="F112" s="115" t="s">
        <v>18</v>
      </c>
      <c r="G112" s="108" t="str">
        <f>VLOOKUP(Table1432[[#This Row],[NUTS II 2011]],Table1634[],2,FALSE)</f>
        <v>16</v>
      </c>
      <c r="H112" s="91" t="s">
        <v>18</v>
      </c>
      <c r="I112" s="108" t="str">
        <f>VLOOKUP(Table1432[[#This Row],[NUTS II 2013]],Table162436[],2,FALSE)</f>
        <v>16</v>
      </c>
      <c r="J112" s="115" t="s">
        <v>893</v>
      </c>
      <c r="K112" s="108" t="str">
        <f>VLOOKUP(Table1432[[#This Row],[NUTS III 2011]],Table1735[],2,FALSE)</f>
        <v>167</v>
      </c>
      <c r="L112" s="92" t="s">
        <v>47</v>
      </c>
      <c r="M112" s="108" t="str">
        <f>VLOOKUP(Table1432[[#This Row],[NUTS III 2013]],Table172537[],2,FALSE)</f>
        <v>16J</v>
      </c>
      <c r="N112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6">
        <v>4</v>
      </c>
      <c r="Q112" s="114">
        <v>28</v>
      </c>
    </row>
    <row r="113" spans="1:17" ht="18.75">
      <c r="A113" s="77" t="s">
        <v>154</v>
      </c>
      <c r="B113" s="14" t="s">
        <v>819</v>
      </c>
      <c r="C113" s="93" t="s">
        <v>504</v>
      </c>
      <c r="D113" s="91" t="s">
        <v>17</v>
      </c>
      <c r="E113" s="108" t="str">
        <f>VLOOKUP(Table1432[[#This Row],[NUTS I]],Table1533[],2,FALSE)</f>
        <v>1</v>
      </c>
      <c r="F113" s="115" t="s">
        <v>25</v>
      </c>
      <c r="G113" s="108" t="str">
        <f>VLOOKUP(Table1432[[#This Row],[NUTS II 2011]],Table1634[],2,FALSE)</f>
        <v>18</v>
      </c>
      <c r="H113" s="92" t="s">
        <v>25</v>
      </c>
      <c r="I113" s="108" t="str">
        <f>VLOOKUP(Table1432[[#This Row],[NUTS II 2013]],Table162436[],2,FALSE)</f>
        <v>18</v>
      </c>
      <c r="J113" s="115" t="s">
        <v>31</v>
      </c>
      <c r="K113" s="108" t="str">
        <f>VLOOKUP(Table1432[[#This Row],[NUTS III 2011]],Table1735[],2,FALSE)</f>
        <v>181</v>
      </c>
      <c r="L113" s="91" t="s">
        <v>31</v>
      </c>
      <c r="M113" s="108" t="str">
        <f>VLOOKUP(Table1432[[#This Row],[NUTS III 2013]],Table172537[],2,FALSE)</f>
        <v>181</v>
      </c>
      <c r="N113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6">
        <v>0</v>
      </c>
      <c r="Q113" s="113">
        <v>0</v>
      </c>
    </row>
    <row r="114" spans="1:17" ht="18.75">
      <c r="A114" s="77" t="s">
        <v>155</v>
      </c>
      <c r="B114" s="14" t="s">
        <v>883</v>
      </c>
      <c r="C114" s="93" t="s">
        <v>534</v>
      </c>
      <c r="D114" s="91" t="s">
        <v>17</v>
      </c>
      <c r="E114" s="108" t="str">
        <f>VLOOKUP(Table1432[[#This Row],[NUTS I]],Table1533[],2,FALSE)</f>
        <v>1</v>
      </c>
      <c r="F114" s="115" t="s">
        <v>18</v>
      </c>
      <c r="G114" s="108" t="str">
        <f>VLOOKUP(Table1432[[#This Row],[NUTS II 2011]],Table1634[],2,FALSE)</f>
        <v>16</v>
      </c>
      <c r="H114" s="91" t="s">
        <v>18</v>
      </c>
      <c r="I114" s="108" t="str">
        <f>VLOOKUP(Table1432[[#This Row],[NUTS II 2013]],Table162436[],2,FALSE)</f>
        <v>16</v>
      </c>
      <c r="J114" s="115" t="s">
        <v>888</v>
      </c>
      <c r="K114" s="108" t="str">
        <f>VLOOKUP(Table1432[[#This Row],[NUTS III 2011]],Table1735[],2,FALSE)</f>
        <v>168</v>
      </c>
      <c r="L114" s="92" t="s">
        <v>47</v>
      </c>
      <c r="M114" s="108" t="str">
        <f>VLOOKUP(Table1432[[#This Row],[NUTS III 2013]],Table172537[],2,FALSE)</f>
        <v>16J</v>
      </c>
      <c r="N114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6">
        <v>5</v>
      </c>
      <c r="Q114" s="113">
        <v>35</v>
      </c>
    </row>
    <row r="115" spans="1:17" ht="18.75">
      <c r="A115" s="78" t="s">
        <v>156</v>
      </c>
      <c r="B115" s="14" t="s">
        <v>1042</v>
      </c>
      <c r="C115" s="93" t="s">
        <v>709</v>
      </c>
      <c r="D115" s="91" t="s">
        <v>17</v>
      </c>
      <c r="E115" s="108" t="str">
        <f>VLOOKUP(Table1432[[#This Row],[NUTS I]],Table1533[],2,FALSE)</f>
        <v>1</v>
      </c>
      <c r="F115" s="115" t="s">
        <v>1</v>
      </c>
      <c r="G115" s="108" t="str">
        <f>VLOOKUP(Table1432[[#This Row],[NUTS II 2011]],Table1634[],2,FALSE)</f>
        <v>11</v>
      </c>
      <c r="H115" s="92" t="s">
        <v>1</v>
      </c>
      <c r="I115" s="108" t="str">
        <f>VLOOKUP(Table1432[[#This Row],[NUTS II 2013]],Table162436[],2,FALSE)</f>
        <v>11</v>
      </c>
      <c r="J115" s="115" t="s">
        <v>94</v>
      </c>
      <c r="K115" s="108" t="str">
        <f>VLOOKUP(Table1432[[#This Row],[NUTS III 2011]],Table1735[],2,FALSE)</f>
        <v>113</v>
      </c>
      <c r="L115" s="91" t="s">
        <v>94</v>
      </c>
      <c r="M115" s="108" t="str">
        <f>VLOOKUP(Table1432[[#This Row],[NUTS III 2013]],Table172537[],2,FALSE)</f>
        <v>119</v>
      </c>
      <c r="N11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6">
        <v>2</v>
      </c>
      <c r="Q115" s="114">
        <v>610</v>
      </c>
    </row>
    <row r="116" spans="1:17" ht="18.75">
      <c r="A116" s="78" t="s">
        <v>157</v>
      </c>
      <c r="B116" s="14" t="s">
        <v>729</v>
      </c>
      <c r="C116" s="93" t="s">
        <v>420</v>
      </c>
      <c r="D116" s="92" t="s">
        <v>64</v>
      </c>
      <c r="E116" s="109" t="str">
        <f>VLOOKUP(Table1432[[#This Row],[NUTS I]],Table1533[],2,FALSE)</f>
        <v>2</v>
      </c>
      <c r="F116" s="115" t="s">
        <v>64</v>
      </c>
      <c r="G116" s="108" t="str">
        <f>VLOOKUP(Table1432[[#This Row],[NUTS II 2011]],Table1634[],2,FALSE)</f>
        <v>20</v>
      </c>
      <c r="H116" s="91" t="s">
        <v>64</v>
      </c>
      <c r="I116" s="108" t="str">
        <f>VLOOKUP(Table1432[[#This Row],[NUTS II 2013]],Table162436[],2,FALSE)</f>
        <v>20</v>
      </c>
      <c r="J116" s="115" t="s">
        <v>64</v>
      </c>
      <c r="K116" s="108" t="str">
        <f>VLOOKUP(Table1432[[#This Row],[NUTS III 2011]],Table1735[],2,FALSE)</f>
        <v>200</v>
      </c>
      <c r="L116" s="115" t="s">
        <v>64</v>
      </c>
      <c r="M116" s="108" t="str">
        <f>VLOOKUP(Table1432[[#This Row],[NUTS III 2013]],Table172537[],2,FALSE)</f>
        <v>200</v>
      </c>
      <c r="N116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6">
        <v>0</v>
      </c>
      <c r="Q116" s="114">
        <v>0</v>
      </c>
    </row>
    <row r="117" spans="1:17" ht="18.75">
      <c r="A117" s="77" t="s">
        <v>158</v>
      </c>
      <c r="B117" s="14" t="s">
        <v>874</v>
      </c>
      <c r="C117" s="93" t="s">
        <v>562</v>
      </c>
      <c r="D117" s="91" t="s">
        <v>17</v>
      </c>
      <c r="E117" s="108" t="str">
        <f>VLOOKUP(Table1432[[#This Row],[NUTS I]],Table1533[],2,FALSE)</f>
        <v>1</v>
      </c>
      <c r="F117" s="115" t="s">
        <v>18</v>
      </c>
      <c r="G117" s="108" t="str">
        <f>VLOOKUP(Table1432[[#This Row],[NUTS II 2011]],Table1634[],2,FALSE)</f>
        <v>16</v>
      </c>
      <c r="H117" s="91" t="s">
        <v>18</v>
      </c>
      <c r="I117" s="108" t="str">
        <f>VLOOKUP(Table1432[[#This Row],[NUTS II 2013]],Table162436[],2,FALSE)</f>
        <v>16</v>
      </c>
      <c r="J117" s="115" t="s">
        <v>877</v>
      </c>
      <c r="K117" s="108" t="str">
        <f>VLOOKUP(Table1432[[#This Row],[NUTS III 2011]],Table1735[],2,FALSE)</f>
        <v>169</v>
      </c>
      <c r="L117" s="91" t="s">
        <v>110</v>
      </c>
      <c r="M117" s="108" t="str">
        <f>VLOOKUP(Table1432[[#This Row],[NUTS III 2013]],Table172537[],2,FALSE)</f>
        <v>16H</v>
      </c>
      <c r="N117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6">
        <v>6</v>
      </c>
      <c r="Q117" s="113">
        <v>6</v>
      </c>
    </row>
    <row r="118" spans="1:17" ht="18.75">
      <c r="A118" s="77" t="s">
        <v>159</v>
      </c>
      <c r="B118" s="14" t="s">
        <v>957</v>
      </c>
      <c r="C118" s="93" t="s">
        <v>616</v>
      </c>
      <c r="D118" s="91" t="s">
        <v>17</v>
      </c>
      <c r="E118" s="108" t="str">
        <f>VLOOKUP(Table1432[[#This Row],[NUTS I]],Table1533[],2,FALSE)</f>
        <v>1</v>
      </c>
      <c r="F118" s="115" t="s">
        <v>18</v>
      </c>
      <c r="G118" s="108" t="str">
        <f>VLOOKUP(Table1432[[#This Row],[NUTS II 2011]],Table1634[],2,FALSE)</f>
        <v>16</v>
      </c>
      <c r="H118" s="91" t="s">
        <v>18</v>
      </c>
      <c r="I118" s="108" t="str">
        <f>VLOOKUP(Table1432[[#This Row],[NUTS II 2013]],Table162436[],2,FALSE)</f>
        <v>16</v>
      </c>
      <c r="J118" s="115" t="s">
        <v>964</v>
      </c>
      <c r="K118" s="108" t="str">
        <f>VLOOKUP(Table1432[[#This Row],[NUTS III 2011]],Table1735[],2,FALSE)</f>
        <v>161</v>
      </c>
      <c r="L118" s="91" t="s">
        <v>21</v>
      </c>
      <c r="M118" s="108" t="str">
        <f>VLOOKUP(Table1432[[#This Row],[NUTS III 2013]],Table172537[],2,FALSE)</f>
        <v>16D</v>
      </c>
      <c r="N118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6">
        <v>12</v>
      </c>
      <c r="Q118" s="113">
        <v>106</v>
      </c>
    </row>
    <row r="119" spans="1:17" ht="18.75">
      <c r="A119" s="77" t="s">
        <v>160</v>
      </c>
      <c r="B119" s="14" t="s">
        <v>755</v>
      </c>
      <c r="C119" s="93" t="s">
        <v>437</v>
      </c>
      <c r="D119" s="91" t="s">
        <v>17</v>
      </c>
      <c r="E119" s="108" t="str">
        <f>VLOOKUP(Table1432[[#This Row],[NUTS I]],Table1533[],2,FALSE)</f>
        <v>1</v>
      </c>
      <c r="F119" s="115" t="s">
        <v>29</v>
      </c>
      <c r="G119" s="108" t="str">
        <f>VLOOKUP(Table1432[[#This Row],[NUTS II 2011]],Table1634[],2,FALSE)</f>
        <v>15</v>
      </c>
      <c r="H119" s="92" t="s">
        <v>29</v>
      </c>
      <c r="I119" s="108" t="str">
        <f>VLOOKUP(Table1432[[#This Row],[NUTS II 2013]],Table162436[],2,FALSE)</f>
        <v>15</v>
      </c>
      <c r="J119" s="115" t="s">
        <v>29</v>
      </c>
      <c r="K119" s="108">
        <f>VLOOKUP(Table1432[[#This Row],[NUTS III 2011]],Table1735[],2,FALSE)</f>
        <v>150</v>
      </c>
      <c r="L119" s="91" t="s">
        <v>29</v>
      </c>
      <c r="M119" s="108">
        <f>VLOOKUP(Table1432[[#This Row],[NUTS III 2013]],Table172537[],2,FALSE)</f>
        <v>150</v>
      </c>
      <c r="N119" s="110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6">
        <v>6</v>
      </c>
      <c r="Q119" s="113">
        <v>42</v>
      </c>
    </row>
    <row r="120" spans="1:17" ht="18.75">
      <c r="A120" s="77" t="s">
        <v>161</v>
      </c>
      <c r="B120" s="14" t="s">
        <v>743</v>
      </c>
      <c r="C120" s="93" t="s">
        <v>419</v>
      </c>
      <c r="D120" s="92" t="s">
        <v>64</v>
      </c>
      <c r="E120" s="109" t="str">
        <f>VLOOKUP(Table1432[[#This Row],[NUTS I]],Table1533[],2,FALSE)</f>
        <v>2</v>
      </c>
      <c r="F120" s="115" t="s">
        <v>64</v>
      </c>
      <c r="G120" s="108" t="str">
        <f>VLOOKUP(Table1432[[#This Row],[NUTS II 2011]],Table1634[],2,FALSE)</f>
        <v>20</v>
      </c>
      <c r="H120" s="91" t="s">
        <v>64</v>
      </c>
      <c r="I120" s="108" t="str">
        <f>VLOOKUP(Table1432[[#This Row],[NUTS II 2013]],Table162436[],2,FALSE)</f>
        <v>20</v>
      </c>
      <c r="J120" s="115" t="s">
        <v>64</v>
      </c>
      <c r="K120" s="108" t="str">
        <f>VLOOKUP(Table1432[[#This Row],[NUTS III 2011]],Table1735[],2,FALSE)</f>
        <v>200</v>
      </c>
      <c r="L120" s="115" t="s">
        <v>64</v>
      </c>
      <c r="M120" s="108" t="str">
        <f>VLOOKUP(Table1432[[#This Row],[NUTS III 2013]],Table172537[],2,FALSE)</f>
        <v>200</v>
      </c>
      <c r="N120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6">
        <v>0</v>
      </c>
      <c r="Q120" s="113">
        <v>0</v>
      </c>
    </row>
    <row r="121" spans="1:17" ht="18.75">
      <c r="A121" s="78" t="s">
        <v>162</v>
      </c>
      <c r="B121" s="14" t="s">
        <v>754</v>
      </c>
      <c r="C121" s="93" t="s">
        <v>436</v>
      </c>
      <c r="D121" s="91" t="s">
        <v>17</v>
      </c>
      <c r="E121" s="108" t="str">
        <f>VLOOKUP(Table1432[[#This Row],[NUTS I]],Table1533[],2,FALSE)</f>
        <v>1</v>
      </c>
      <c r="F121" s="115" t="s">
        <v>29</v>
      </c>
      <c r="G121" s="108" t="str">
        <f>VLOOKUP(Table1432[[#This Row],[NUTS II 2011]],Table1634[],2,FALSE)</f>
        <v>15</v>
      </c>
      <c r="H121" s="92" t="s">
        <v>29</v>
      </c>
      <c r="I121" s="108" t="str">
        <f>VLOOKUP(Table1432[[#This Row],[NUTS II 2013]],Table162436[],2,FALSE)</f>
        <v>15</v>
      </c>
      <c r="J121" s="115" t="s">
        <v>29</v>
      </c>
      <c r="K121" s="108">
        <f>VLOOKUP(Table1432[[#This Row],[NUTS III 2011]],Table1735[],2,FALSE)</f>
        <v>150</v>
      </c>
      <c r="L121" s="91" t="s">
        <v>29</v>
      </c>
      <c r="M121" s="108">
        <f>VLOOKUP(Table1432[[#This Row],[NUTS III 2013]],Table172537[],2,FALSE)</f>
        <v>150</v>
      </c>
      <c r="N121" s="110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6">
        <v>2</v>
      </c>
      <c r="Q121" s="114">
        <v>21</v>
      </c>
    </row>
    <row r="122" spans="1:17" ht="18.75">
      <c r="A122" s="78" t="s">
        <v>163</v>
      </c>
      <c r="B122" s="14" t="s">
        <v>728</v>
      </c>
      <c r="C122" s="93" t="s">
        <v>418</v>
      </c>
      <c r="D122" s="92" t="s">
        <v>64</v>
      </c>
      <c r="E122" s="109" t="str">
        <f>VLOOKUP(Table1432[[#This Row],[NUTS I]],Table1533[],2,FALSE)</f>
        <v>2</v>
      </c>
      <c r="F122" s="115" t="s">
        <v>64</v>
      </c>
      <c r="G122" s="108" t="str">
        <f>VLOOKUP(Table1432[[#This Row],[NUTS II 2011]],Table1634[],2,FALSE)</f>
        <v>20</v>
      </c>
      <c r="H122" s="91" t="s">
        <v>64</v>
      </c>
      <c r="I122" s="108" t="str">
        <f>VLOOKUP(Table1432[[#This Row],[NUTS II 2013]],Table162436[],2,FALSE)</f>
        <v>20</v>
      </c>
      <c r="J122" s="115" t="s">
        <v>64</v>
      </c>
      <c r="K122" s="108" t="str">
        <f>VLOOKUP(Table1432[[#This Row],[NUTS III 2011]],Table1735[],2,FALSE)</f>
        <v>200</v>
      </c>
      <c r="L122" s="115" t="s">
        <v>64</v>
      </c>
      <c r="M122" s="108" t="str">
        <f>VLOOKUP(Table1432[[#This Row],[NUTS III 2013]],Table172537[],2,FALSE)</f>
        <v>200</v>
      </c>
      <c r="N122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6">
        <v>0</v>
      </c>
      <c r="Q122" s="114">
        <v>0</v>
      </c>
    </row>
    <row r="123" spans="1:17" ht="18.75">
      <c r="A123" s="78" t="s">
        <v>164</v>
      </c>
      <c r="B123" s="14" t="s">
        <v>732</v>
      </c>
      <c r="C123" s="93" t="s">
        <v>417</v>
      </c>
      <c r="D123" s="92" t="s">
        <v>64</v>
      </c>
      <c r="E123" s="109" t="str">
        <f>VLOOKUP(Table1432[[#This Row],[NUTS I]],Table1533[],2,FALSE)</f>
        <v>2</v>
      </c>
      <c r="F123" s="115" t="s">
        <v>64</v>
      </c>
      <c r="G123" s="108" t="str">
        <f>VLOOKUP(Table1432[[#This Row],[NUTS II 2011]],Table1634[],2,FALSE)</f>
        <v>20</v>
      </c>
      <c r="H123" s="91" t="s">
        <v>64</v>
      </c>
      <c r="I123" s="108" t="str">
        <f>VLOOKUP(Table1432[[#This Row],[NUTS II 2013]],Table162436[],2,FALSE)</f>
        <v>20</v>
      </c>
      <c r="J123" s="115" t="s">
        <v>64</v>
      </c>
      <c r="K123" s="108" t="str">
        <f>VLOOKUP(Table1432[[#This Row],[NUTS III 2011]],Table1735[],2,FALSE)</f>
        <v>200</v>
      </c>
      <c r="L123" s="115" t="s">
        <v>64</v>
      </c>
      <c r="M123" s="108" t="str">
        <f>VLOOKUP(Table1432[[#This Row],[NUTS III 2013]],Table172537[],2,FALSE)</f>
        <v>200</v>
      </c>
      <c r="N12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6">
        <v>0</v>
      </c>
      <c r="Q123" s="114">
        <v>0</v>
      </c>
    </row>
    <row r="124" spans="1:17" ht="18.75">
      <c r="A124" s="78" t="s">
        <v>165</v>
      </c>
      <c r="B124" s="14" t="s">
        <v>987</v>
      </c>
      <c r="C124" s="93" t="s">
        <v>661</v>
      </c>
      <c r="D124" s="91" t="s">
        <v>17</v>
      </c>
      <c r="E124" s="108" t="str">
        <f>VLOOKUP(Table1432[[#This Row],[NUTS I]],Table1533[],2,FALSE)</f>
        <v>1</v>
      </c>
      <c r="F124" s="115" t="s">
        <v>1</v>
      </c>
      <c r="G124" s="108" t="str">
        <f>VLOOKUP(Table1432[[#This Row],[NUTS II 2011]],Table1634[],2,FALSE)</f>
        <v>11</v>
      </c>
      <c r="H124" s="92" t="s">
        <v>1</v>
      </c>
      <c r="I124" s="108" t="str">
        <f>VLOOKUP(Table1432[[#This Row],[NUTS II 2013]],Table162436[],2,FALSE)</f>
        <v>11</v>
      </c>
      <c r="J124" s="115" t="s">
        <v>41</v>
      </c>
      <c r="K124" s="108" t="str">
        <f>VLOOKUP(Table1432[[#This Row],[NUTS III 2011]],Table1735[],2,FALSE)</f>
        <v>117</v>
      </c>
      <c r="L124" s="91" t="s">
        <v>41</v>
      </c>
      <c r="M124" s="108" t="str">
        <f>VLOOKUP(Table1432[[#This Row],[NUTS III 2013]],Table172537[],2,FALSE)</f>
        <v>11D</v>
      </c>
      <c r="N12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6">
        <v>3</v>
      </c>
      <c r="Q124" s="114">
        <v>27</v>
      </c>
    </row>
    <row r="125" spans="1:17" ht="18.75">
      <c r="A125" s="77" t="s">
        <v>166</v>
      </c>
      <c r="B125" s="14" t="s">
        <v>937</v>
      </c>
      <c r="C125" s="93" t="s">
        <v>584</v>
      </c>
      <c r="D125" s="91" t="s">
        <v>17</v>
      </c>
      <c r="E125" s="108" t="str">
        <f>VLOOKUP(Table1432[[#This Row],[NUTS I]],Table1533[],2,FALSE)</f>
        <v>1</v>
      </c>
      <c r="F125" s="115" t="s">
        <v>18</v>
      </c>
      <c r="G125" s="108" t="str">
        <f>VLOOKUP(Table1432[[#This Row],[NUTS II 2011]],Table1634[],2,FALSE)</f>
        <v>16</v>
      </c>
      <c r="H125" s="91" t="s">
        <v>18</v>
      </c>
      <c r="I125" s="108" t="str">
        <f>VLOOKUP(Table1432[[#This Row],[NUTS II 2013]],Table162436[],2,FALSE)</f>
        <v>16</v>
      </c>
      <c r="J125" s="115" t="s">
        <v>940</v>
      </c>
      <c r="K125" s="108" t="str">
        <f>VLOOKUP(Table1432[[#This Row],[NUTS III 2011]],Table1735[],2,FALSE)</f>
        <v>163</v>
      </c>
      <c r="L125" s="91" t="s">
        <v>55</v>
      </c>
      <c r="M125" s="108" t="str">
        <f>VLOOKUP(Table1432[[#This Row],[NUTS III 2013]],Table172537[],2,FALSE)</f>
        <v>16F</v>
      </c>
      <c r="N125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6">
        <v>0</v>
      </c>
      <c r="Q125" s="113">
        <v>0</v>
      </c>
    </row>
    <row r="126" spans="1:17" ht="18.75">
      <c r="A126" s="77" t="s">
        <v>167</v>
      </c>
      <c r="B126" s="14" t="s">
        <v>840</v>
      </c>
      <c r="C126" s="93" t="s">
        <v>520</v>
      </c>
      <c r="D126" s="91" t="s">
        <v>17</v>
      </c>
      <c r="E126" s="108" t="str">
        <f>VLOOKUP(Table1432[[#This Row],[NUTS I]],Table1533[],2,FALSE)</f>
        <v>1</v>
      </c>
      <c r="F126" s="115" t="s">
        <v>167</v>
      </c>
      <c r="G126" s="108" t="str">
        <f>VLOOKUP(Table1432[[#This Row],[NUTS II 2011]],Table1634[],2,FALSE)</f>
        <v>17</v>
      </c>
      <c r="H126" s="92" t="s">
        <v>36</v>
      </c>
      <c r="I126" s="108" t="str">
        <f>VLOOKUP(Table1432[[#This Row],[NUTS II 2013]],Table162436[],2,FALSE)</f>
        <v>17</v>
      </c>
      <c r="J126" s="115" t="s">
        <v>843</v>
      </c>
      <c r="K126" s="108" t="str">
        <f>VLOOKUP(Table1432[[#This Row],[NUTS III 2011]],Table1735[],2,FALSE)</f>
        <v>171</v>
      </c>
      <c r="L126" s="91" t="s">
        <v>36</v>
      </c>
      <c r="M126" s="108" t="str">
        <f>VLOOKUP(Table1432[[#This Row],[NUTS III 2013]],Table172537[],2,FALSE)</f>
        <v>170</v>
      </c>
      <c r="N126" s="110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6">
        <v>17</v>
      </c>
      <c r="Q126" s="113">
        <v>2867</v>
      </c>
    </row>
    <row r="127" spans="1:17" ht="18.75">
      <c r="A127" s="77" t="s">
        <v>168</v>
      </c>
      <c r="B127" s="14" t="s">
        <v>753</v>
      </c>
      <c r="C127" s="93" t="s">
        <v>435</v>
      </c>
      <c r="D127" s="91" t="s">
        <v>17</v>
      </c>
      <c r="E127" s="108" t="str">
        <f>VLOOKUP(Table1432[[#This Row],[NUTS I]],Table1533[],2,FALSE)</f>
        <v>1</v>
      </c>
      <c r="F127" s="115" t="s">
        <v>29</v>
      </c>
      <c r="G127" s="108" t="str">
        <f>VLOOKUP(Table1432[[#This Row],[NUTS II 2011]],Table1634[],2,FALSE)</f>
        <v>15</v>
      </c>
      <c r="H127" s="92" t="s">
        <v>29</v>
      </c>
      <c r="I127" s="108" t="str">
        <f>VLOOKUP(Table1432[[#This Row],[NUTS II 2013]],Table162436[],2,FALSE)</f>
        <v>15</v>
      </c>
      <c r="J127" s="115" t="s">
        <v>29</v>
      </c>
      <c r="K127" s="108">
        <f>VLOOKUP(Table1432[[#This Row],[NUTS III 2011]],Table1735[],2,FALSE)</f>
        <v>150</v>
      </c>
      <c r="L127" s="91" t="s">
        <v>29</v>
      </c>
      <c r="M127" s="108">
        <f>VLOOKUP(Table1432[[#This Row],[NUTS III 2013]],Table172537[],2,FALSE)</f>
        <v>150</v>
      </c>
      <c r="N127" s="110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6">
        <v>20</v>
      </c>
      <c r="Q127" s="113">
        <v>101</v>
      </c>
    </row>
    <row r="128" spans="1:17" ht="18.75">
      <c r="A128" s="78" t="s">
        <v>169</v>
      </c>
      <c r="B128" s="14" t="s">
        <v>839</v>
      </c>
      <c r="C128" s="93" t="s">
        <v>519</v>
      </c>
      <c r="D128" s="91" t="s">
        <v>17</v>
      </c>
      <c r="E128" s="108" t="str">
        <f>VLOOKUP(Table1432[[#This Row],[NUTS I]],Table1533[],2,FALSE)</f>
        <v>1</v>
      </c>
      <c r="F128" s="115" t="s">
        <v>167</v>
      </c>
      <c r="G128" s="108" t="str">
        <f>VLOOKUP(Table1432[[#This Row],[NUTS II 2011]],Table1634[],2,FALSE)</f>
        <v>17</v>
      </c>
      <c r="H128" s="92" t="s">
        <v>36</v>
      </c>
      <c r="I128" s="108" t="str">
        <f>VLOOKUP(Table1432[[#This Row],[NUTS II 2013]],Table162436[],2,FALSE)</f>
        <v>17</v>
      </c>
      <c r="J128" s="115" t="s">
        <v>843</v>
      </c>
      <c r="K128" s="108" t="str">
        <f>VLOOKUP(Table1432[[#This Row],[NUTS III 2011]],Table1735[],2,FALSE)</f>
        <v>171</v>
      </c>
      <c r="L128" s="91" t="s">
        <v>36</v>
      </c>
      <c r="M128" s="108" t="str">
        <f>VLOOKUP(Table1432[[#This Row],[NUTS III 2013]],Table172537[],2,FALSE)</f>
        <v>170</v>
      </c>
      <c r="N128" s="110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6">
        <v>122</v>
      </c>
      <c r="Q128" s="114">
        <v>2673</v>
      </c>
    </row>
    <row r="129" spans="1:17" ht="18.75">
      <c r="A129" s="77" t="s">
        <v>170</v>
      </c>
      <c r="B129" s="14" t="s">
        <v>857</v>
      </c>
      <c r="C129" s="93" t="s">
        <v>628</v>
      </c>
      <c r="D129" s="91" t="s">
        <v>17</v>
      </c>
      <c r="E129" s="108" t="str">
        <f>VLOOKUP(Table1432[[#This Row],[NUTS I]],Table1533[],2,FALSE)</f>
        <v>1</v>
      </c>
      <c r="F129" s="115" t="s">
        <v>18</v>
      </c>
      <c r="G129" s="108" t="str">
        <f>VLOOKUP(Table1432[[#This Row],[NUTS II 2011]],Table1634[],2,FALSE)</f>
        <v>16</v>
      </c>
      <c r="H129" s="91" t="s">
        <v>18</v>
      </c>
      <c r="I129" s="108" t="str">
        <f>VLOOKUP(Table1432[[#This Row],[NUTS II 2013]],Table162436[],2,FALSE)</f>
        <v>16</v>
      </c>
      <c r="J129" s="115" t="s">
        <v>34</v>
      </c>
      <c r="K129" s="108" t="str">
        <f>VLOOKUP(Table1432[[#This Row],[NUTS III 2011]],Table1735[],2,FALSE)</f>
        <v>16B</v>
      </c>
      <c r="L129" s="92" t="s">
        <v>34</v>
      </c>
      <c r="M129" s="108" t="str">
        <f>VLOOKUP(Table1432[[#This Row],[NUTS III 2013]],Table172537[],2,FALSE)</f>
        <v>16B</v>
      </c>
      <c r="N129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6">
        <v>5</v>
      </c>
      <c r="Q129" s="113">
        <v>10</v>
      </c>
    </row>
    <row r="130" spans="1:17" ht="18.75">
      <c r="A130" s="78" t="s">
        <v>171</v>
      </c>
      <c r="B130" s="14" t="s">
        <v>929</v>
      </c>
      <c r="C130" s="93" t="s">
        <v>603</v>
      </c>
      <c r="D130" s="91" t="s">
        <v>17</v>
      </c>
      <c r="E130" s="108" t="str">
        <f>VLOOKUP(Table1432[[#This Row],[NUTS I]],Table1533[],2,FALSE)</f>
        <v>1</v>
      </c>
      <c r="F130" s="115" t="s">
        <v>18</v>
      </c>
      <c r="G130" s="108" t="str">
        <f>VLOOKUP(Table1432[[#This Row],[NUTS II 2011]],Table1634[],2,FALSE)</f>
        <v>16</v>
      </c>
      <c r="H130" s="91" t="s">
        <v>18</v>
      </c>
      <c r="I130" s="108" t="str">
        <f>VLOOKUP(Table1432[[#This Row],[NUTS II 2013]],Table162436[],2,FALSE)</f>
        <v>16</v>
      </c>
      <c r="J130" s="115" t="s">
        <v>933</v>
      </c>
      <c r="K130" s="108" t="str">
        <f>VLOOKUP(Table1432[[#This Row],[NUTS III 2011]],Table1735[],2,FALSE)</f>
        <v>164</v>
      </c>
      <c r="L130" s="91" t="s">
        <v>69</v>
      </c>
      <c r="M130" s="108" t="str">
        <f>VLOOKUP(Table1432[[#This Row],[NUTS III 2013]],Table172537[],2,FALSE)</f>
        <v>16E</v>
      </c>
      <c r="N13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6">
        <v>0</v>
      </c>
      <c r="Q130" s="114">
        <v>0</v>
      </c>
    </row>
    <row r="131" spans="1:17" ht="18.75">
      <c r="A131" s="78" t="s">
        <v>172</v>
      </c>
      <c r="B131" s="14" t="s">
        <v>1016</v>
      </c>
      <c r="C131" s="93" t="s">
        <v>671</v>
      </c>
      <c r="D131" s="91" t="s">
        <v>17</v>
      </c>
      <c r="E131" s="108" t="str">
        <f>VLOOKUP(Table1432[[#This Row],[NUTS I]],Table1533[],2,FALSE)</f>
        <v>1</v>
      </c>
      <c r="F131" s="115" t="s">
        <v>1</v>
      </c>
      <c r="G131" s="108" t="str">
        <f>VLOOKUP(Table1432[[#This Row],[NUTS II 2011]],Table1634[],2,FALSE)</f>
        <v>11</v>
      </c>
      <c r="H131" s="92" t="s">
        <v>1</v>
      </c>
      <c r="I131" s="108" t="str">
        <f>VLOOKUP(Table1432[[#This Row],[NUTS II 2013]],Table162436[],2,FALSE)</f>
        <v>11</v>
      </c>
      <c r="J131" s="115" t="s">
        <v>1024</v>
      </c>
      <c r="K131" s="108" t="str">
        <f>VLOOKUP(Table1432[[#This Row],[NUTS III 2011]],Table1735[],2,FALSE)</f>
        <v>115</v>
      </c>
      <c r="L131" s="91" t="s">
        <v>59</v>
      </c>
      <c r="M131" s="108" t="str">
        <f>VLOOKUP(Table1432[[#This Row],[NUTS III 2013]],Table172537[],2,FALSE)</f>
        <v>11C</v>
      </c>
      <c r="N131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6">
        <v>0</v>
      </c>
      <c r="Q131" s="114">
        <v>0</v>
      </c>
    </row>
    <row r="132" spans="1:17" ht="18.75">
      <c r="A132" s="78" t="s">
        <v>173</v>
      </c>
      <c r="B132" s="14" t="s">
        <v>894</v>
      </c>
      <c r="C132" s="93" t="s">
        <v>551</v>
      </c>
      <c r="D132" s="91" t="s">
        <v>17</v>
      </c>
      <c r="E132" s="108" t="str">
        <f>VLOOKUP(Table1432[[#This Row],[NUTS I]],Table1533[],2,FALSE)</f>
        <v>1</v>
      </c>
      <c r="F132" s="115" t="s">
        <v>18</v>
      </c>
      <c r="G132" s="108" t="str">
        <f>VLOOKUP(Table1432[[#This Row],[NUTS II 2011]],Table1634[],2,FALSE)</f>
        <v>16</v>
      </c>
      <c r="H132" s="91" t="s">
        <v>18</v>
      </c>
      <c r="I132" s="108" t="str">
        <f>VLOOKUP(Table1432[[#This Row],[NUTS II 2013]],Table162436[],2,FALSE)</f>
        <v>16</v>
      </c>
      <c r="J132" s="115" t="s">
        <v>900</v>
      </c>
      <c r="K132" s="108" t="str">
        <f>VLOOKUP(Table1432[[#This Row],[NUTS III 2011]],Table1735[],2,FALSE)</f>
        <v>166</v>
      </c>
      <c r="L132" s="91" t="s">
        <v>19</v>
      </c>
      <c r="M132" s="108" t="str">
        <f>VLOOKUP(Table1432[[#This Row],[NUTS III 2013]],Table172537[],2,FALSE)</f>
        <v>16I</v>
      </c>
      <c r="N13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6">
        <v>0</v>
      </c>
      <c r="Q132" s="114">
        <v>0</v>
      </c>
    </row>
    <row r="133" spans="1:17" ht="31.5">
      <c r="A133" s="78" t="s">
        <v>174</v>
      </c>
      <c r="B133" s="14" t="s">
        <v>976</v>
      </c>
      <c r="C133" s="93" t="s">
        <v>643</v>
      </c>
      <c r="D133" s="91" t="s">
        <v>17</v>
      </c>
      <c r="E133" s="108" t="str">
        <f>VLOOKUP(Table1432[[#This Row],[NUTS I]],Table1533[],2,FALSE)</f>
        <v>1</v>
      </c>
      <c r="F133" s="115" t="s">
        <v>1</v>
      </c>
      <c r="G133" s="108" t="str">
        <f>VLOOKUP(Table1432[[#This Row],[NUTS II 2011]],Table1634[],2,FALSE)</f>
        <v>11</v>
      </c>
      <c r="H133" s="92" t="s">
        <v>1</v>
      </c>
      <c r="I133" s="108" t="str">
        <f>VLOOKUP(Table1432[[#This Row],[NUTS II 2013]],Table162436[],2,FALSE)</f>
        <v>11</v>
      </c>
      <c r="J133" s="115" t="s">
        <v>980</v>
      </c>
      <c r="K133" s="108" t="str">
        <f>VLOOKUP(Table1432[[#This Row],[NUTS III 2011]],Table1735[],2,FALSE)</f>
        <v>118</v>
      </c>
      <c r="L133" s="91" t="s">
        <v>40</v>
      </c>
      <c r="M133" s="108" t="str">
        <f>VLOOKUP(Table1432[[#This Row],[NUTS III 2013]],Table172537[],2,FALSE)</f>
        <v>11E</v>
      </c>
      <c r="N133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6">
        <v>1</v>
      </c>
      <c r="Q133" s="113">
        <v>25</v>
      </c>
    </row>
    <row r="134" spans="1:17" ht="18.75">
      <c r="A134" s="78" t="s">
        <v>175</v>
      </c>
      <c r="B134" s="14" t="s">
        <v>722</v>
      </c>
      <c r="C134" s="93" t="s">
        <v>397</v>
      </c>
      <c r="D134" s="92" t="s">
        <v>99</v>
      </c>
      <c r="E134" s="109" t="str">
        <f>VLOOKUP(Table1432[[#This Row],[NUTS I]],Table1533[],2,FALSE)</f>
        <v>3</v>
      </c>
      <c r="F134" s="115" t="s">
        <v>99</v>
      </c>
      <c r="G134" s="108" t="str">
        <f>VLOOKUP(Table1432[[#This Row],[NUTS II 2011]],Table1634[],2,FALSE)</f>
        <v>30</v>
      </c>
      <c r="H134" s="91" t="s">
        <v>99</v>
      </c>
      <c r="I134" s="108" t="str">
        <f>VLOOKUP(Table1432[[#This Row],[NUTS II 2013]],Table162436[],2,FALSE)</f>
        <v>30</v>
      </c>
      <c r="J134" s="115" t="s">
        <v>99</v>
      </c>
      <c r="K134" s="108" t="str">
        <f>VLOOKUP(Table1432[[#This Row],[NUTS III 2011]],Table1735[],2,FALSE)</f>
        <v>300</v>
      </c>
      <c r="L134" s="115" t="s">
        <v>99</v>
      </c>
      <c r="M134" s="108" t="str">
        <f>VLOOKUP(Table1432[[#This Row],[NUTS III 2013]],Table172537[],2,FALSE)</f>
        <v>300</v>
      </c>
      <c r="N13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6">
        <v>2</v>
      </c>
      <c r="Q134" s="114">
        <v>2</v>
      </c>
    </row>
    <row r="135" spans="1:17" ht="18.75">
      <c r="A135" s="77" t="s">
        <v>176</v>
      </c>
      <c r="B135" s="14" t="s">
        <v>731</v>
      </c>
      <c r="C135" s="93" t="s">
        <v>416</v>
      </c>
      <c r="D135" s="92" t="s">
        <v>64</v>
      </c>
      <c r="E135" s="109" t="str">
        <f>VLOOKUP(Table1432[[#This Row],[NUTS I]],Table1533[],2,FALSE)</f>
        <v>2</v>
      </c>
      <c r="F135" s="115" t="s">
        <v>64</v>
      </c>
      <c r="G135" s="108" t="str">
        <f>VLOOKUP(Table1432[[#This Row],[NUTS II 2011]],Table1634[],2,FALSE)</f>
        <v>20</v>
      </c>
      <c r="H135" s="91" t="s">
        <v>64</v>
      </c>
      <c r="I135" s="108" t="str">
        <f>VLOOKUP(Table1432[[#This Row],[NUTS II 2013]],Table162436[],2,FALSE)</f>
        <v>20</v>
      </c>
      <c r="J135" s="115" t="s">
        <v>64</v>
      </c>
      <c r="K135" s="108" t="str">
        <f>VLOOKUP(Table1432[[#This Row],[NUTS III 2011]],Table1735[],2,FALSE)</f>
        <v>200</v>
      </c>
      <c r="L135" s="115" t="s">
        <v>64</v>
      </c>
      <c r="M135" s="108" t="str">
        <f>VLOOKUP(Table1432[[#This Row],[NUTS III 2013]],Table172537[],2,FALSE)</f>
        <v>200</v>
      </c>
      <c r="N135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6">
        <v>0</v>
      </c>
      <c r="Q135" s="113">
        <v>0</v>
      </c>
    </row>
    <row r="136" spans="1:17" ht="18.75">
      <c r="A136" s="77" t="s">
        <v>177</v>
      </c>
      <c r="B136" s="14" t="s">
        <v>838</v>
      </c>
      <c r="C136" s="93" t="s">
        <v>518</v>
      </c>
      <c r="D136" s="91" t="s">
        <v>17</v>
      </c>
      <c r="E136" s="108" t="str">
        <f>VLOOKUP(Table1432[[#This Row],[NUTS I]],Table1533[],2,FALSE)</f>
        <v>1</v>
      </c>
      <c r="F136" s="115" t="s">
        <v>167</v>
      </c>
      <c r="G136" s="108" t="str">
        <f>VLOOKUP(Table1432[[#This Row],[NUTS II 2011]],Table1634[],2,FALSE)</f>
        <v>17</v>
      </c>
      <c r="H136" s="92" t="s">
        <v>36</v>
      </c>
      <c r="I136" s="108" t="str">
        <f>VLOOKUP(Table1432[[#This Row],[NUTS II 2013]],Table162436[],2,FALSE)</f>
        <v>17</v>
      </c>
      <c r="J136" s="115" t="s">
        <v>843</v>
      </c>
      <c r="K136" s="108" t="str">
        <f>VLOOKUP(Table1432[[#This Row],[NUTS III 2011]],Table1735[],2,FALSE)</f>
        <v>171</v>
      </c>
      <c r="L136" s="91" t="s">
        <v>36</v>
      </c>
      <c r="M136" s="108" t="str">
        <f>VLOOKUP(Table1432[[#This Row],[NUTS III 2013]],Table172537[],2,FALSE)</f>
        <v>170</v>
      </c>
      <c r="N136" s="110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6">
        <v>8</v>
      </c>
      <c r="Q136" s="113">
        <v>18</v>
      </c>
    </row>
    <row r="137" spans="1:17" ht="18.75">
      <c r="A137" s="78" t="s">
        <v>178</v>
      </c>
      <c r="B137" s="14" t="s">
        <v>1031</v>
      </c>
      <c r="C137" s="93" t="s">
        <v>699</v>
      </c>
      <c r="D137" s="91" t="s">
        <v>17</v>
      </c>
      <c r="E137" s="108" t="str">
        <f>VLOOKUP(Table1432[[#This Row],[NUTS I]],Table1533[],2,FALSE)</f>
        <v>1</v>
      </c>
      <c r="F137" s="115" t="s">
        <v>1</v>
      </c>
      <c r="G137" s="108" t="str">
        <f>VLOOKUP(Table1432[[#This Row],[NUTS II 2011]],Table1634[],2,FALSE)</f>
        <v>11</v>
      </c>
      <c r="H137" s="92" t="s">
        <v>1</v>
      </c>
      <c r="I137" s="108" t="str">
        <f>VLOOKUP(Table1432[[#This Row],[NUTS II 2013]],Table162436[],2,FALSE)</f>
        <v>11</v>
      </c>
      <c r="J137" s="115" t="s">
        <v>1035</v>
      </c>
      <c r="K137" s="108" t="str">
        <f>VLOOKUP(Table1432[[#This Row],[NUTS III 2011]],Table1735[],2,FALSE)</f>
        <v>114</v>
      </c>
      <c r="L137" s="92" t="s">
        <v>72</v>
      </c>
      <c r="M137" s="108" t="str">
        <f>VLOOKUP(Table1432[[#This Row],[NUTS III 2013]],Table172537[],2,FALSE)</f>
        <v>11A</v>
      </c>
      <c r="N137" s="110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6">
        <v>400</v>
      </c>
      <c r="Q137" s="114">
        <v>794</v>
      </c>
    </row>
    <row r="138" spans="1:17" ht="18.75">
      <c r="A138" s="78" t="s">
        <v>179</v>
      </c>
      <c r="B138" s="14" t="s">
        <v>912</v>
      </c>
      <c r="C138" s="93" t="s">
        <v>575</v>
      </c>
      <c r="D138" s="91" t="s">
        <v>17</v>
      </c>
      <c r="E138" s="108" t="str">
        <f>VLOOKUP(Table1432[[#This Row],[NUTS I]],Table1533[],2,FALSE)</f>
        <v>1</v>
      </c>
      <c r="F138" s="115" t="s">
        <v>18</v>
      </c>
      <c r="G138" s="108" t="str">
        <f>VLOOKUP(Table1432[[#This Row],[NUTS II 2011]],Table1634[],2,FALSE)</f>
        <v>16</v>
      </c>
      <c r="H138" s="91" t="s">
        <v>18</v>
      </c>
      <c r="I138" s="108" t="str">
        <f>VLOOKUP(Table1432[[#This Row],[NUTS II 2013]],Table162436[],2,FALSE)</f>
        <v>16</v>
      </c>
      <c r="J138" s="115" t="s">
        <v>917</v>
      </c>
      <c r="K138" s="108" t="str">
        <f>VLOOKUP(Table1432[[#This Row],[NUTS III 2011]],Table1735[],2,FALSE)</f>
        <v>165</v>
      </c>
      <c r="L138" s="92" t="s">
        <v>23</v>
      </c>
      <c r="M138" s="108" t="str">
        <f>VLOOKUP(Table1432[[#This Row],[NUTS III 2013]],Table172537[],2,FALSE)</f>
        <v>16G</v>
      </c>
      <c r="N138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6">
        <v>14</v>
      </c>
      <c r="Q138" s="114">
        <v>78</v>
      </c>
    </row>
    <row r="139" spans="1:17" ht="18.75">
      <c r="A139" s="78" t="s">
        <v>180</v>
      </c>
      <c r="B139" s="14" t="s">
        <v>882</v>
      </c>
      <c r="C139" s="93" t="s">
        <v>533</v>
      </c>
      <c r="D139" s="91" t="s">
        <v>17</v>
      </c>
      <c r="E139" s="108" t="str">
        <f>VLOOKUP(Table1432[[#This Row],[NUTS I]],Table1533[],2,FALSE)</f>
        <v>1</v>
      </c>
      <c r="F139" s="115" t="s">
        <v>18</v>
      </c>
      <c r="G139" s="108" t="str">
        <f>VLOOKUP(Table1432[[#This Row],[NUTS II 2011]],Table1634[],2,FALSE)</f>
        <v>16</v>
      </c>
      <c r="H139" s="91" t="s">
        <v>18</v>
      </c>
      <c r="I139" s="108" t="str">
        <f>VLOOKUP(Table1432[[#This Row],[NUTS II 2013]],Table162436[],2,FALSE)</f>
        <v>16</v>
      </c>
      <c r="J139" s="115" t="s">
        <v>888</v>
      </c>
      <c r="K139" s="108" t="str">
        <f>VLOOKUP(Table1432[[#This Row],[NUTS III 2011]],Table1735[],2,FALSE)</f>
        <v>168</v>
      </c>
      <c r="L139" s="92" t="s">
        <v>47</v>
      </c>
      <c r="M139" s="108" t="str">
        <f>VLOOKUP(Table1432[[#This Row],[NUTS III 2013]],Table172537[],2,FALSE)</f>
        <v>16J</v>
      </c>
      <c r="N139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6">
        <v>0</v>
      </c>
      <c r="Q139" s="114">
        <v>0</v>
      </c>
    </row>
    <row r="140" spans="1:17" ht="31.5">
      <c r="A140" s="78" t="s">
        <v>181</v>
      </c>
      <c r="B140" s="14" t="s">
        <v>1015</v>
      </c>
      <c r="C140" s="93" t="s">
        <v>670</v>
      </c>
      <c r="D140" s="91" t="s">
        <v>17</v>
      </c>
      <c r="E140" s="108" t="str">
        <f>VLOOKUP(Table1432[[#This Row],[NUTS I]],Table1533[],2,FALSE)</f>
        <v>1</v>
      </c>
      <c r="F140" s="115" t="s">
        <v>1</v>
      </c>
      <c r="G140" s="108" t="str">
        <f>VLOOKUP(Table1432[[#This Row],[NUTS II 2011]],Table1634[],2,FALSE)</f>
        <v>11</v>
      </c>
      <c r="H140" s="92" t="s">
        <v>1</v>
      </c>
      <c r="I140" s="108" t="str">
        <f>VLOOKUP(Table1432[[#This Row],[NUTS II 2013]],Table162436[],2,FALSE)</f>
        <v>11</v>
      </c>
      <c r="J140" s="115" t="s">
        <v>1024</v>
      </c>
      <c r="K140" s="108" t="str">
        <f>VLOOKUP(Table1432[[#This Row],[NUTS III 2011]],Table1735[],2,FALSE)</f>
        <v>115</v>
      </c>
      <c r="L140" s="91" t="s">
        <v>59</v>
      </c>
      <c r="M140" s="108" t="str">
        <f>VLOOKUP(Table1432[[#This Row],[NUTS III 2013]],Table172537[],2,FALSE)</f>
        <v>11C</v>
      </c>
      <c r="N140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6">
        <v>0</v>
      </c>
      <c r="Q140" s="113">
        <v>0</v>
      </c>
    </row>
    <row r="141" spans="1:17" ht="18.75">
      <c r="A141" s="78" t="s">
        <v>182</v>
      </c>
      <c r="B141" s="14" t="s">
        <v>936</v>
      </c>
      <c r="C141" s="93" t="s">
        <v>583</v>
      </c>
      <c r="D141" s="91" t="s">
        <v>17</v>
      </c>
      <c r="E141" s="108" t="str">
        <f>VLOOKUP(Table1432[[#This Row],[NUTS I]],Table1533[],2,FALSE)</f>
        <v>1</v>
      </c>
      <c r="F141" s="115" t="s">
        <v>18</v>
      </c>
      <c r="G141" s="108" t="str">
        <f>VLOOKUP(Table1432[[#This Row],[NUTS II 2011]],Table1634[],2,FALSE)</f>
        <v>16</v>
      </c>
      <c r="H141" s="91" t="s">
        <v>18</v>
      </c>
      <c r="I141" s="108" t="str">
        <f>VLOOKUP(Table1432[[#This Row],[NUTS II 2013]],Table162436[],2,FALSE)</f>
        <v>16</v>
      </c>
      <c r="J141" s="115" t="s">
        <v>940</v>
      </c>
      <c r="K141" s="108" t="str">
        <f>VLOOKUP(Table1432[[#This Row],[NUTS III 2011]],Table1735[],2,FALSE)</f>
        <v>163</v>
      </c>
      <c r="L141" s="91" t="s">
        <v>55</v>
      </c>
      <c r="M141" s="108" t="str">
        <f>VLOOKUP(Table1432[[#This Row],[NUTS III 2013]],Table172537[],2,FALSE)</f>
        <v>16F</v>
      </c>
      <c r="N141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6">
        <v>5</v>
      </c>
      <c r="Q141" s="114">
        <v>31</v>
      </c>
    </row>
    <row r="142" spans="1:17" ht="18.75">
      <c r="A142" s="77" t="s">
        <v>183</v>
      </c>
      <c r="B142" s="14" t="s">
        <v>805</v>
      </c>
      <c r="C142" s="93" t="s">
        <v>465</v>
      </c>
      <c r="D142" s="91" t="s">
        <v>17</v>
      </c>
      <c r="E142" s="108" t="str">
        <f>VLOOKUP(Table1432[[#This Row],[NUTS I]],Table1533[],2,FALSE)</f>
        <v>1</v>
      </c>
      <c r="F142" s="115" t="s">
        <v>25</v>
      </c>
      <c r="G142" s="108" t="str">
        <f>VLOOKUP(Table1432[[#This Row],[NUTS II 2011]],Table1634[],2,FALSE)</f>
        <v>18</v>
      </c>
      <c r="H142" s="92" t="s">
        <v>25</v>
      </c>
      <c r="I142" s="108" t="str">
        <f>VLOOKUP(Table1432[[#This Row],[NUTS II 2013]],Table162436[],2,FALSE)</f>
        <v>18</v>
      </c>
      <c r="J142" s="115" t="s">
        <v>53</v>
      </c>
      <c r="K142" s="108" t="str">
        <f>VLOOKUP(Table1432[[#This Row],[NUTS III 2011]],Table1735[],2,FALSE)</f>
        <v>182</v>
      </c>
      <c r="L142" s="91" t="s">
        <v>53</v>
      </c>
      <c r="M142" s="108" t="str">
        <f>VLOOKUP(Table1432[[#This Row],[NUTS III 2013]],Table172537[],2,FALSE)</f>
        <v>186</v>
      </c>
      <c r="N142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6">
        <v>1</v>
      </c>
      <c r="Q142" s="113">
        <v>5</v>
      </c>
    </row>
    <row r="143" spans="1:17" ht="18.75">
      <c r="A143" s="77" t="s">
        <v>184</v>
      </c>
      <c r="B143" s="14" t="s">
        <v>1030</v>
      </c>
      <c r="C143" s="93" t="s">
        <v>698</v>
      </c>
      <c r="D143" s="91" t="s">
        <v>17</v>
      </c>
      <c r="E143" s="108" t="str">
        <f>VLOOKUP(Table1432[[#This Row],[NUTS I]],Table1533[],2,FALSE)</f>
        <v>1</v>
      </c>
      <c r="F143" s="115" t="s">
        <v>1</v>
      </c>
      <c r="G143" s="108" t="str">
        <f>VLOOKUP(Table1432[[#This Row],[NUTS II 2011]],Table1634[],2,FALSE)</f>
        <v>11</v>
      </c>
      <c r="H143" s="92" t="s">
        <v>1</v>
      </c>
      <c r="I143" s="108" t="str">
        <f>VLOOKUP(Table1432[[#This Row],[NUTS II 2013]],Table162436[],2,FALSE)</f>
        <v>11</v>
      </c>
      <c r="J143" s="115" t="s">
        <v>1035</v>
      </c>
      <c r="K143" s="108" t="str">
        <f>VLOOKUP(Table1432[[#This Row],[NUTS III 2011]],Table1735[],2,FALSE)</f>
        <v>114</v>
      </c>
      <c r="L143" s="92" t="s">
        <v>72</v>
      </c>
      <c r="M143" s="108" t="str">
        <f>VLOOKUP(Table1432[[#This Row],[NUTS III 2013]],Table172537[],2,FALSE)</f>
        <v>11A</v>
      </c>
      <c r="N143" s="110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6">
        <v>190</v>
      </c>
      <c r="Q143" s="113">
        <v>190</v>
      </c>
    </row>
    <row r="144" spans="1:17" ht="18.75">
      <c r="A144" s="77" t="s">
        <v>185</v>
      </c>
      <c r="B144" s="14" t="s">
        <v>956</v>
      </c>
      <c r="C144" s="93" t="s">
        <v>602</v>
      </c>
      <c r="D144" s="91" t="s">
        <v>17</v>
      </c>
      <c r="E144" s="108" t="str">
        <f>VLOOKUP(Table1432[[#This Row],[NUTS I]],Table1533[],2,FALSE)</f>
        <v>1</v>
      </c>
      <c r="F144" s="115" t="s">
        <v>18</v>
      </c>
      <c r="G144" s="108" t="str">
        <f>VLOOKUP(Table1432[[#This Row],[NUTS II 2011]],Table1634[],2,FALSE)</f>
        <v>16</v>
      </c>
      <c r="H144" s="91" t="s">
        <v>18</v>
      </c>
      <c r="I144" s="108" t="str">
        <f>VLOOKUP(Table1432[[#This Row],[NUTS II 2013]],Table162436[],2,FALSE)</f>
        <v>16</v>
      </c>
      <c r="J144" s="115" t="s">
        <v>964</v>
      </c>
      <c r="K144" s="108" t="str">
        <f>VLOOKUP(Table1432[[#This Row],[NUTS III 2011]],Table1735[],2,FALSE)</f>
        <v>161</v>
      </c>
      <c r="L144" s="91" t="s">
        <v>69</v>
      </c>
      <c r="M144" s="108" t="str">
        <f>VLOOKUP(Table1432[[#This Row],[NUTS III 2013]],Table172537[],2,FALSE)</f>
        <v>16E</v>
      </c>
      <c r="N144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6">
        <v>4</v>
      </c>
      <c r="Q144" s="113">
        <v>7</v>
      </c>
    </row>
    <row r="145" spans="1:17" ht="18.75">
      <c r="A145" s="77" t="s">
        <v>186</v>
      </c>
      <c r="B145" s="14" t="s">
        <v>881</v>
      </c>
      <c r="C145" s="93" t="s">
        <v>532</v>
      </c>
      <c r="D145" s="91" t="s">
        <v>17</v>
      </c>
      <c r="E145" s="108" t="str">
        <f>VLOOKUP(Table1432[[#This Row],[NUTS I]],Table1533[],2,FALSE)</f>
        <v>1</v>
      </c>
      <c r="F145" s="115" t="s">
        <v>18</v>
      </c>
      <c r="G145" s="108" t="str">
        <f>VLOOKUP(Table1432[[#This Row],[NUTS II 2011]],Table1634[],2,FALSE)</f>
        <v>16</v>
      </c>
      <c r="H145" s="91" t="s">
        <v>18</v>
      </c>
      <c r="I145" s="108" t="str">
        <f>VLOOKUP(Table1432[[#This Row],[NUTS II 2013]],Table162436[],2,FALSE)</f>
        <v>16</v>
      </c>
      <c r="J145" s="115" t="s">
        <v>888</v>
      </c>
      <c r="K145" s="108" t="str">
        <f>VLOOKUP(Table1432[[#This Row],[NUTS III 2011]],Table1735[],2,FALSE)</f>
        <v>168</v>
      </c>
      <c r="L145" s="92" t="s">
        <v>47</v>
      </c>
      <c r="M145" s="108" t="str">
        <f>VLOOKUP(Table1432[[#This Row],[NUTS III 2013]],Table172537[],2,FALSE)</f>
        <v>16J</v>
      </c>
      <c r="N145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6">
        <v>4</v>
      </c>
      <c r="Q145" s="113">
        <v>5</v>
      </c>
    </row>
    <row r="146" spans="1:17" ht="18.75">
      <c r="A146" s="78" t="s">
        <v>187</v>
      </c>
      <c r="B146" s="14" t="s">
        <v>1052</v>
      </c>
      <c r="C146" s="93" t="s">
        <v>375</v>
      </c>
      <c r="D146" s="91" t="s">
        <v>17</v>
      </c>
      <c r="E146" s="108" t="str">
        <f>VLOOKUP(Table1432[[#This Row],[NUTS I]],Table1533[],2,FALSE)</f>
        <v>1</v>
      </c>
      <c r="F146" s="115" t="s">
        <v>1</v>
      </c>
      <c r="G146" s="108" t="str">
        <f>VLOOKUP(Table1432[[#This Row],[NUTS II 2011]],Table1634[],2,FALSE)</f>
        <v>11</v>
      </c>
      <c r="H146" s="92" t="s">
        <v>1</v>
      </c>
      <c r="I146" s="108" t="str">
        <f>VLOOKUP(Table1432[[#This Row],[NUTS II 2013]],Table162436[],2,FALSE)</f>
        <v>11</v>
      </c>
      <c r="J146" s="115" t="s">
        <v>1055</v>
      </c>
      <c r="K146" s="108" t="str">
        <f>VLOOKUP(Table1432[[#This Row],[NUTS III 2011]],Table1735[],2,FALSE)</f>
        <v>111</v>
      </c>
      <c r="L146" s="91" t="s">
        <v>67</v>
      </c>
      <c r="M146" s="108" t="str">
        <f>VLOOKUP(Table1432[[#This Row],[NUTS III 2013]],Table172537[],2,FALSE)</f>
        <v>111</v>
      </c>
      <c r="N146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6">
        <v>0</v>
      </c>
      <c r="Q146" s="114">
        <v>0</v>
      </c>
    </row>
    <row r="147" spans="1:17" ht="18.75">
      <c r="A147" s="78" t="s">
        <v>188</v>
      </c>
      <c r="B147" s="14" t="s">
        <v>776</v>
      </c>
      <c r="C147" s="93" t="s">
        <v>492</v>
      </c>
      <c r="D147" s="91" t="s">
        <v>17</v>
      </c>
      <c r="E147" s="108" t="str">
        <f>VLOOKUP(Table1432[[#This Row],[NUTS I]],Table1533[],2,FALSE)</f>
        <v>1</v>
      </c>
      <c r="F147" s="115" t="s">
        <v>25</v>
      </c>
      <c r="G147" s="108" t="str">
        <f>VLOOKUP(Table1432[[#This Row],[NUTS II 2011]],Table1634[],2,FALSE)</f>
        <v>18</v>
      </c>
      <c r="H147" s="92" t="s">
        <v>25</v>
      </c>
      <c r="I147" s="108" t="str">
        <f>VLOOKUP(Table1432[[#This Row],[NUTS II 2013]],Table162436[],2,FALSE)</f>
        <v>18</v>
      </c>
      <c r="J147" s="115" t="s">
        <v>44</v>
      </c>
      <c r="K147" s="108" t="str">
        <f>VLOOKUP(Table1432[[#This Row],[NUTS III 2011]],Table1735[],2,FALSE)</f>
        <v>184</v>
      </c>
      <c r="L147" s="91" t="s">
        <v>44</v>
      </c>
      <c r="M147" s="108" t="str">
        <f>VLOOKUP(Table1432[[#This Row],[NUTS III 2013]],Table172537[],2,FALSE)</f>
        <v>184</v>
      </c>
      <c r="N147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6">
        <v>3</v>
      </c>
      <c r="Q147" s="114">
        <v>3</v>
      </c>
    </row>
    <row r="148" spans="1:17" ht="18.75">
      <c r="A148" s="77" t="s">
        <v>189</v>
      </c>
      <c r="B148" s="14" t="s">
        <v>993</v>
      </c>
      <c r="C148" s="93" t="s">
        <v>660</v>
      </c>
      <c r="D148" s="91" t="s">
        <v>17</v>
      </c>
      <c r="E148" s="108" t="str">
        <f>VLOOKUP(Table1432[[#This Row],[NUTS I]],Table1533[],2,FALSE)</f>
        <v>1</v>
      </c>
      <c r="F148" s="115" t="s">
        <v>1</v>
      </c>
      <c r="G148" s="108" t="str">
        <f>VLOOKUP(Table1432[[#This Row],[NUTS II 2011]],Table1634[],2,FALSE)</f>
        <v>11</v>
      </c>
      <c r="H148" s="92" t="s">
        <v>1</v>
      </c>
      <c r="I148" s="108" t="str">
        <f>VLOOKUP(Table1432[[#This Row],[NUTS II 2013]],Table162436[],2,FALSE)</f>
        <v>11</v>
      </c>
      <c r="J148" s="115" t="s">
        <v>41</v>
      </c>
      <c r="K148" s="108" t="str">
        <f>VLOOKUP(Table1432[[#This Row],[NUTS III 2011]],Table1735[],2,FALSE)</f>
        <v>117</v>
      </c>
      <c r="L148" s="91" t="s">
        <v>41</v>
      </c>
      <c r="M148" s="108" t="str">
        <f>VLOOKUP(Table1432[[#This Row],[NUTS III 2013]],Table172537[],2,FALSE)</f>
        <v>11D</v>
      </c>
      <c r="N148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6">
        <v>1</v>
      </c>
      <c r="Q148" s="113">
        <v>47</v>
      </c>
    </row>
    <row r="149" spans="1:17" ht="18.75">
      <c r="A149" s="78" t="s">
        <v>190</v>
      </c>
      <c r="B149" s="14" t="s">
        <v>944</v>
      </c>
      <c r="C149" s="93" t="s">
        <v>601</v>
      </c>
      <c r="D149" s="91" t="s">
        <v>17</v>
      </c>
      <c r="E149" s="108" t="str">
        <f>VLOOKUP(Table1432[[#This Row],[NUTS I]],Table1533[],2,FALSE)</f>
        <v>1</v>
      </c>
      <c r="F149" s="115" t="s">
        <v>18</v>
      </c>
      <c r="G149" s="108" t="str">
        <f>VLOOKUP(Table1432[[#This Row],[NUTS II 2011]],Table1634[],2,FALSE)</f>
        <v>16</v>
      </c>
      <c r="H149" s="91" t="s">
        <v>18</v>
      </c>
      <c r="I149" s="108" t="str">
        <f>VLOOKUP(Table1432[[#This Row],[NUTS II 2013]],Table162436[],2,FALSE)</f>
        <v>16</v>
      </c>
      <c r="J149" s="115" t="s">
        <v>950</v>
      </c>
      <c r="K149" s="108" t="str">
        <f>VLOOKUP(Table1432[[#This Row],[NUTS III 2011]],Table1735[],2,FALSE)</f>
        <v>162</v>
      </c>
      <c r="L149" s="91" t="s">
        <v>69</v>
      </c>
      <c r="M149" s="108" t="str">
        <f>VLOOKUP(Table1432[[#This Row],[NUTS III 2013]],Table172537[],2,FALSE)</f>
        <v>16E</v>
      </c>
      <c r="N14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6">
        <v>5</v>
      </c>
      <c r="Q149" s="114">
        <v>329</v>
      </c>
    </row>
    <row r="150" spans="1:17" ht="18.75">
      <c r="A150" s="77" t="s">
        <v>191</v>
      </c>
      <c r="B150" s="14" t="s">
        <v>928</v>
      </c>
      <c r="C150" s="93" t="s">
        <v>600</v>
      </c>
      <c r="D150" s="91" t="s">
        <v>17</v>
      </c>
      <c r="E150" s="108" t="str">
        <f>VLOOKUP(Table1432[[#This Row],[NUTS I]],Table1533[],2,FALSE)</f>
        <v>1</v>
      </c>
      <c r="F150" s="115" t="s">
        <v>18</v>
      </c>
      <c r="G150" s="108" t="str">
        <f>VLOOKUP(Table1432[[#This Row],[NUTS II 2011]],Table1634[],2,FALSE)</f>
        <v>16</v>
      </c>
      <c r="H150" s="91" t="s">
        <v>18</v>
      </c>
      <c r="I150" s="108" t="str">
        <f>VLOOKUP(Table1432[[#This Row],[NUTS II 2013]],Table162436[],2,FALSE)</f>
        <v>16</v>
      </c>
      <c r="J150" s="115" t="s">
        <v>933</v>
      </c>
      <c r="K150" s="108" t="str">
        <f>VLOOKUP(Table1432[[#This Row],[NUTS III 2011]],Table1735[],2,FALSE)</f>
        <v>164</v>
      </c>
      <c r="L150" s="91" t="s">
        <v>69</v>
      </c>
      <c r="M150" s="108" t="str">
        <f>VLOOKUP(Table1432[[#This Row],[NUTS III 2013]],Table172537[],2,FALSE)</f>
        <v>16E</v>
      </c>
      <c r="N150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6">
        <v>6</v>
      </c>
      <c r="Q150" s="113">
        <v>6</v>
      </c>
    </row>
    <row r="151" spans="1:17" ht="31.5">
      <c r="A151" s="78" t="s">
        <v>192</v>
      </c>
      <c r="B151" s="14" t="s">
        <v>975</v>
      </c>
      <c r="C151" s="93" t="s">
        <v>642</v>
      </c>
      <c r="D151" s="91" t="s">
        <v>17</v>
      </c>
      <c r="E151" s="108" t="str">
        <f>VLOOKUP(Table1432[[#This Row],[NUTS I]],Table1533[],2,FALSE)</f>
        <v>1</v>
      </c>
      <c r="F151" s="115" t="s">
        <v>1</v>
      </c>
      <c r="G151" s="108" t="str">
        <f>VLOOKUP(Table1432[[#This Row],[NUTS II 2011]],Table1634[],2,FALSE)</f>
        <v>11</v>
      </c>
      <c r="H151" s="92" t="s">
        <v>1</v>
      </c>
      <c r="I151" s="108" t="str">
        <f>VLOOKUP(Table1432[[#This Row],[NUTS II 2013]],Table162436[],2,FALSE)</f>
        <v>11</v>
      </c>
      <c r="J151" s="115" t="s">
        <v>980</v>
      </c>
      <c r="K151" s="108" t="str">
        <f>VLOOKUP(Table1432[[#This Row],[NUTS III 2011]],Table1735[],2,FALSE)</f>
        <v>118</v>
      </c>
      <c r="L151" s="91" t="s">
        <v>40</v>
      </c>
      <c r="M151" s="108" t="str">
        <f>VLOOKUP(Table1432[[#This Row],[NUTS III 2013]],Table172537[],2,FALSE)</f>
        <v>11E</v>
      </c>
      <c r="N151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6">
        <v>2</v>
      </c>
      <c r="Q151" s="113">
        <v>65</v>
      </c>
    </row>
    <row r="152" spans="1:17" ht="18.75">
      <c r="A152" s="78" t="s">
        <v>193</v>
      </c>
      <c r="B152" s="14" t="s">
        <v>974</v>
      </c>
      <c r="C152" s="93" t="s">
        <v>641</v>
      </c>
      <c r="D152" s="91" t="s">
        <v>17</v>
      </c>
      <c r="E152" s="108" t="str">
        <f>VLOOKUP(Table1432[[#This Row],[NUTS I]],Table1533[],2,FALSE)</f>
        <v>1</v>
      </c>
      <c r="F152" s="115" t="s">
        <v>1</v>
      </c>
      <c r="G152" s="108" t="str">
        <f>VLOOKUP(Table1432[[#This Row],[NUTS II 2011]],Table1634[],2,FALSE)</f>
        <v>11</v>
      </c>
      <c r="H152" s="92" t="s">
        <v>1</v>
      </c>
      <c r="I152" s="108" t="str">
        <f>VLOOKUP(Table1432[[#This Row],[NUTS II 2013]],Table162436[],2,FALSE)</f>
        <v>11</v>
      </c>
      <c r="J152" s="115" t="s">
        <v>980</v>
      </c>
      <c r="K152" s="108" t="str">
        <f>VLOOKUP(Table1432[[#This Row],[NUTS III 2011]],Table1735[],2,FALSE)</f>
        <v>118</v>
      </c>
      <c r="L152" s="91" t="s">
        <v>40</v>
      </c>
      <c r="M152" s="108" t="str">
        <f>VLOOKUP(Table1432[[#This Row],[NUTS III 2013]],Table172537[],2,FALSE)</f>
        <v>11E</v>
      </c>
      <c r="N152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6">
        <v>1</v>
      </c>
      <c r="Q152" s="113">
        <v>16</v>
      </c>
    </row>
    <row r="153" spans="1:17" ht="18.75">
      <c r="A153" s="78" t="s">
        <v>194</v>
      </c>
      <c r="B153" s="14" t="s">
        <v>973</v>
      </c>
      <c r="C153" s="93" t="s">
        <v>640</v>
      </c>
      <c r="D153" s="91" t="s">
        <v>17</v>
      </c>
      <c r="E153" s="108" t="str">
        <f>VLOOKUP(Table1432[[#This Row],[NUTS I]],Table1533[],2,FALSE)</f>
        <v>1</v>
      </c>
      <c r="F153" s="115" t="s">
        <v>1</v>
      </c>
      <c r="G153" s="108" t="str">
        <f>VLOOKUP(Table1432[[#This Row],[NUTS II 2011]],Table1634[],2,FALSE)</f>
        <v>11</v>
      </c>
      <c r="H153" s="92" t="s">
        <v>1</v>
      </c>
      <c r="I153" s="108" t="str">
        <f>VLOOKUP(Table1432[[#This Row],[NUTS II 2013]],Table162436[],2,FALSE)</f>
        <v>11</v>
      </c>
      <c r="J153" s="115" t="s">
        <v>980</v>
      </c>
      <c r="K153" s="108" t="str">
        <f>VLOOKUP(Table1432[[#This Row],[NUTS III 2011]],Table1735[],2,FALSE)</f>
        <v>118</v>
      </c>
      <c r="L153" s="91" t="s">
        <v>40</v>
      </c>
      <c r="M153" s="108" t="str">
        <f>VLOOKUP(Table1432[[#This Row],[NUTS III 2013]],Table172537[],2,FALSE)</f>
        <v>11E</v>
      </c>
      <c r="N153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6">
        <v>0</v>
      </c>
      <c r="Q153" s="113">
        <v>0</v>
      </c>
    </row>
    <row r="154" spans="1:17" ht="31.5">
      <c r="A154" s="78" t="s">
        <v>195</v>
      </c>
      <c r="B154" s="14" t="s">
        <v>986</v>
      </c>
      <c r="C154" s="93" t="s">
        <v>659</v>
      </c>
      <c r="D154" s="91" t="s">
        <v>17</v>
      </c>
      <c r="E154" s="108" t="str">
        <f>VLOOKUP(Table1432[[#This Row],[NUTS I]],Table1533[],2,FALSE)</f>
        <v>1</v>
      </c>
      <c r="F154" s="115" t="s">
        <v>1</v>
      </c>
      <c r="G154" s="108" t="str">
        <f>VLOOKUP(Table1432[[#This Row],[NUTS II 2011]],Table1634[],2,FALSE)</f>
        <v>11</v>
      </c>
      <c r="H154" s="92" t="s">
        <v>1</v>
      </c>
      <c r="I154" s="108" t="str">
        <f>VLOOKUP(Table1432[[#This Row],[NUTS II 2013]],Table162436[],2,FALSE)</f>
        <v>11</v>
      </c>
      <c r="J154" s="115" t="s">
        <v>41</v>
      </c>
      <c r="K154" s="108" t="str">
        <f>VLOOKUP(Table1432[[#This Row],[NUTS III 2011]],Table1735[],2,FALSE)</f>
        <v>117</v>
      </c>
      <c r="L154" s="91" t="s">
        <v>41</v>
      </c>
      <c r="M154" s="108" t="str">
        <f>VLOOKUP(Table1432[[#This Row],[NUTS III 2013]],Table172537[],2,FALSE)</f>
        <v>11D</v>
      </c>
      <c r="N15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6">
        <v>5</v>
      </c>
      <c r="Q154" s="114">
        <v>27</v>
      </c>
    </row>
    <row r="155" spans="1:17" ht="18.75">
      <c r="A155" s="78" t="s">
        <v>196</v>
      </c>
      <c r="B155" s="14" t="s">
        <v>827</v>
      </c>
      <c r="C155" s="93" t="s">
        <v>517</v>
      </c>
      <c r="D155" s="91" t="s">
        <v>17</v>
      </c>
      <c r="E155" s="108" t="str">
        <f>VLOOKUP(Table1432[[#This Row],[NUTS I]],Table1533[],2,FALSE)</f>
        <v>1</v>
      </c>
      <c r="F155" s="115" t="s">
        <v>167</v>
      </c>
      <c r="G155" s="108" t="str">
        <f>VLOOKUP(Table1432[[#This Row],[NUTS II 2011]],Table1634[],2,FALSE)</f>
        <v>17</v>
      </c>
      <c r="H155" s="92" t="s">
        <v>36</v>
      </c>
      <c r="I155" s="108" t="str">
        <f>VLOOKUP(Table1432[[#This Row],[NUTS II 2013]],Table162436[],2,FALSE)</f>
        <v>17</v>
      </c>
      <c r="J155" s="115" t="s">
        <v>832</v>
      </c>
      <c r="K155" s="108" t="str">
        <f>VLOOKUP(Table1432[[#This Row],[NUTS III 2011]],Table1735[],2,FALSE)</f>
        <v>172</v>
      </c>
      <c r="L155" s="91" t="s">
        <v>36</v>
      </c>
      <c r="M155" s="108" t="str">
        <f>VLOOKUP(Table1432[[#This Row],[NUTS III 2013]],Table172537[],2,FALSE)</f>
        <v>170</v>
      </c>
      <c r="N155" s="110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6">
        <v>5</v>
      </c>
      <c r="Q155" s="114">
        <v>92</v>
      </c>
    </row>
    <row r="156" spans="1:17" ht="18.75">
      <c r="A156" s="77" t="s">
        <v>197</v>
      </c>
      <c r="B156" s="14" t="s">
        <v>1051</v>
      </c>
      <c r="C156" s="93" t="s">
        <v>376</v>
      </c>
      <c r="D156" s="91" t="s">
        <v>17</v>
      </c>
      <c r="E156" s="108" t="str">
        <f>VLOOKUP(Table1432[[#This Row],[NUTS I]],Table1533[],2,FALSE)</f>
        <v>1</v>
      </c>
      <c r="F156" s="115" t="s">
        <v>1</v>
      </c>
      <c r="G156" s="108" t="str">
        <f>VLOOKUP(Table1432[[#This Row],[NUTS II 2011]],Table1634[],2,FALSE)</f>
        <v>11</v>
      </c>
      <c r="H156" s="92" t="s">
        <v>1</v>
      </c>
      <c r="I156" s="108" t="str">
        <f>VLOOKUP(Table1432[[#This Row],[NUTS II 2013]],Table162436[],2,FALSE)</f>
        <v>11</v>
      </c>
      <c r="J156" s="115" t="s">
        <v>1055</v>
      </c>
      <c r="K156" s="108" t="str">
        <f>VLOOKUP(Table1432[[#This Row],[NUTS III 2011]],Table1735[],2,FALSE)</f>
        <v>111</v>
      </c>
      <c r="L156" s="91" t="s">
        <v>67</v>
      </c>
      <c r="M156" s="108" t="str">
        <f>VLOOKUP(Table1432[[#This Row],[NUTS III 2013]],Table172537[],2,FALSE)</f>
        <v>111</v>
      </c>
      <c r="N156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6">
        <v>2</v>
      </c>
      <c r="Q156" s="113">
        <v>72</v>
      </c>
    </row>
    <row r="157" spans="1:17" ht="18.75">
      <c r="A157" s="78" t="s">
        <v>198</v>
      </c>
      <c r="B157" s="14" t="s">
        <v>752</v>
      </c>
      <c r="C157" s="93">
        <v>1500809</v>
      </c>
      <c r="D157" s="91" t="s">
        <v>17</v>
      </c>
      <c r="E157" s="108" t="str">
        <f>VLOOKUP(Table1432[[#This Row],[NUTS I]],Table1533[],2,FALSE)</f>
        <v>1</v>
      </c>
      <c r="F157" s="115" t="s">
        <v>29</v>
      </c>
      <c r="G157" s="108" t="str">
        <f>VLOOKUP(Table1432[[#This Row],[NUTS II 2011]],Table1634[],2,FALSE)</f>
        <v>15</v>
      </c>
      <c r="H157" s="92" t="s">
        <v>29</v>
      </c>
      <c r="I157" s="108" t="str">
        <f>VLOOKUP(Table1432[[#This Row],[NUTS II 2013]],Table162436[],2,FALSE)</f>
        <v>15</v>
      </c>
      <c r="J157" s="115" t="s">
        <v>29</v>
      </c>
      <c r="K157" s="108">
        <f>VLOOKUP(Table1432[[#This Row],[NUTS III 2011]],Table1735[],2,FALSE)</f>
        <v>150</v>
      </c>
      <c r="L157" s="91" t="s">
        <v>29</v>
      </c>
      <c r="M157" s="108">
        <f>VLOOKUP(Table1432[[#This Row],[NUTS III 2013]],Table172537[],2,FALSE)</f>
        <v>150</v>
      </c>
      <c r="N157" s="110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1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6">
        <v>5</v>
      </c>
      <c r="Q157" s="114">
        <v>24</v>
      </c>
    </row>
    <row r="158" spans="1:17" ht="18.75">
      <c r="A158" s="77" t="s">
        <v>199</v>
      </c>
      <c r="B158" s="14" t="s">
        <v>1011</v>
      </c>
      <c r="C158" s="93" t="s">
        <v>708</v>
      </c>
      <c r="D158" s="91" t="s">
        <v>17</v>
      </c>
      <c r="E158" s="108" t="str">
        <f>VLOOKUP(Table1432[[#This Row],[NUTS I]],Table1533[],2,FALSE)</f>
        <v>1</v>
      </c>
      <c r="F158" s="115" t="s">
        <v>1</v>
      </c>
      <c r="G158" s="108" t="str">
        <f>VLOOKUP(Table1432[[#This Row],[NUTS II 2011]],Table1634[],2,FALSE)</f>
        <v>11</v>
      </c>
      <c r="H158" s="92" t="s">
        <v>1</v>
      </c>
      <c r="I158" s="108" t="str">
        <f>VLOOKUP(Table1432[[#This Row],[NUTS II 2013]],Table162436[],2,FALSE)</f>
        <v>11</v>
      </c>
      <c r="J158" s="115" t="s">
        <v>1024</v>
      </c>
      <c r="K158" s="108" t="str">
        <f>VLOOKUP(Table1432[[#This Row],[NUTS III 2011]],Table1735[],2,FALSE)</f>
        <v>115</v>
      </c>
      <c r="L158" s="91" t="s">
        <v>94</v>
      </c>
      <c r="M158" s="108" t="str">
        <f>VLOOKUP(Table1432[[#This Row],[NUTS III 2013]],Table172537[],2,FALSE)</f>
        <v>119</v>
      </c>
      <c r="N158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6">
        <v>0</v>
      </c>
      <c r="Q158" s="113">
        <v>0</v>
      </c>
    </row>
    <row r="159" spans="1:17" ht="18.75">
      <c r="A159" s="78" t="s">
        <v>200</v>
      </c>
      <c r="B159" s="14" t="s">
        <v>804</v>
      </c>
      <c r="C159" s="93" t="s">
        <v>464</v>
      </c>
      <c r="D159" s="91" t="s">
        <v>17</v>
      </c>
      <c r="E159" s="108" t="str">
        <f>VLOOKUP(Table1432[[#This Row],[NUTS I]],Table1533[],2,FALSE)</f>
        <v>1</v>
      </c>
      <c r="F159" s="115" t="s">
        <v>25</v>
      </c>
      <c r="G159" s="108" t="str">
        <f>VLOOKUP(Table1432[[#This Row],[NUTS II 2011]],Table1634[],2,FALSE)</f>
        <v>18</v>
      </c>
      <c r="H159" s="92" t="s">
        <v>25</v>
      </c>
      <c r="I159" s="108" t="str">
        <f>VLOOKUP(Table1432[[#This Row],[NUTS II 2013]],Table162436[],2,FALSE)</f>
        <v>18</v>
      </c>
      <c r="J159" s="115" t="s">
        <v>53</v>
      </c>
      <c r="K159" s="108" t="str">
        <f>VLOOKUP(Table1432[[#This Row],[NUTS III 2011]],Table1735[],2,FALSE)</f>
        <v>182</v>
      </c>
      <c r="L159" s="91" t="s">
        <v>53</v>
      </c>
      <c r="M159" s="108" t="str">
        <f>VLOOKUP(Table1432[[#This Row],[NUTS III 2013]],Table172537[],2,FALSE)</f>
        <v>186</v>
      </c>
      <c r="N159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6">
        <v>5</v>
      </c>
      <c r="Q159" s="114">
        <v>53</v>
      </c>
    </row>
    <row r="160" spans="1:17" ht="18.75">
      <c r="A160" s="77" t="s">
        <v>201</v>
      </c>
      <c r="B160" s="14" t="s">
        <v>968</v>
      </c>
      <c r="C160" s="93" t="s">
        <v>682</v>
      </c>
      <c r="D160" s="91" t="s">
        <v>17</v>
      </c>
      <c r="E160" s="108" t="str">
        <f>VLOOKUP(Table1432[[#This Row],[NUTS I]],Table1533[],2,FALSE)</f>
        <v>1</v>
      </c>
      <c r="F160" s="115" t="s">
        <v>1</v>
      </c>
      <c r="G160" s="108" t="str">
        <f>VLOOKUP(Table1432[[#This Row],[NUTS II 2011]],Table1634[],2,FALSE)</f>
        <v>11</v>
      </c>
      <c r="H160" s="92" t="s">
        <v>1</v>
      </c>
      <c r="I160" s="108" t="str">
        <f>VLOOKUP(Table1432[[#This Row],[NUTS II 2013]],Table162436[],2,FALSE)</f>
        <v>11</v>
      </c>
      <c r="J160" s="115" t="s">
        <v>980</v>
      </c>
      <c r="K160" s="108" t="str">
        <f>VLOOKUP(Table1432[[#This Row],[NUTS III 2011]],Table1735[],2,FALSE)</f>
        <v>118</v>
      </c>
      <c r="L160" s="92" t="s">
        <v>90</v>
      </c>
      <c r="M160" s="108" t="str">
        <f>VLOOKUP(Table1432[[#This Row],[NUTS III 2013]],Table172537[],2,FALSE)</f>
        <v>11B</v>
      </c>
      <c r="N160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6">
        <v>0</v>
      </c>
      <c r="Q160" s="113">
        <v>0</v>
      </c>
    </row>
    <row r="161" spans="1:17" ht="31.5">
      <c r="A161" s="77" t="s">
        <v>202</v>
      </c>
      <c r="B161" s="14" t="s">
        <v>794</v>
      </c>
      <c r="C161" s="93" t="s">
        <v>453</v>
      </c>
      <c r="D161" s="91" t="s">
        <v>17</v>
      </c>
      <c r="E161" s="108" t="str">
        <f>VLOOKUP(Table1432[[#This Row],[NUTS I]],Table1533[],2,FALSE)</f>
        <v>1</v>
      </c>
      <c r="F161" s="115" t="s">
        <v>25</v>
      </c>
      <c r="G161" s="108" t="str">
        <f>VLOOKUP(Table1432[[#This Row],[NUTS II 2011]],Table1634[],2,FALSE)</f>
        <v>18</v>
      </c>
      <c r="H161" s="92" t="s">
        <v>25</v>
      </c>
      <c r="I161" s="108" t="str">
        <f>VLOOKUP(Table1432[[#This Row],[NUTS II 2013]],Table162436[],2,FALSE)</f>
        <v>18</v>
      </c>
      <c r="J161" s="115" t="s">
        <v>26</v>
      </c>
      <c r="K161" s="108" t="str">
        <f>VLOOKUP(Table1432[[#This Row],[NUTS III 2011]],Table1735[],2,FALSE)</f>
        <v>183</v>
      </c>
      <c r="L161" s="91" t="s">
        <v>26</v>
      </c>
      <c r="M161" s="108" t="str">
        <f>VLOOKUP(Table1432[[#This Row],[NUTS III 2013]],Table172537[],2,FALSE)</f>
        <v>187</v>
      </c>
      <c r="N161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6">
        <v>0</v>
      </c>
      <c r="Q161" s="113">
        <v>0</v>
      </c>
    </row>
    <row r="162" spans="1:17" ht="31.5">
      <c r="A162" s="78" t="s">
        <v>203</v>
      </c>
      <c r="B162" s="14" t="s">
        <v>943</v>
      </c>
      <c r="C162" s="93" t="s">
        <v>599</v>
      </c>
      <c r="D162" s="91" t="s">
        <v>17</v>
      </c>
      <c r="E162" s="108" t="str">
        <f>VLOOKUP(Table1432[[#This Row],[NUTS I]],Table1533[],2,FALSE)</f>
        <v>1</v>
      </c>
      <c r="F162" s="115" t="s">
        <v>18</v>
      </c>
      <c r="G162" s="108" t="str">
        <f>VLOOKUP(Table1432[[#This Row],[NUTS II 2011]],Table1634[],2,FALSE)</f>
        <v>16</v>
      </c>
      <c r="H162" s="91" t="s">
        <v>18</v>
      </c>
      <c r="I162" s="108" t="str">
        <f>VLOOKUP(Table1432[[#This Row],[NUTS II 2013]],Table162436[],2,FALSE)</f>
        <v>16</v>
      </c>
      <c r="J162" s="115" t="s">
        <v>950</v>
      </c>
      <c r="K162" s="108" t="str">
        <f>VLOOKUP(Table1432[[#This Row],[NUTS III 2011]],Table1735[],2,FALSE)</f>
        <v>162</v>
      </c>
      <c r="L162" s="91" t="s">
        <v>69</v>
      </c>
      <c r="M162" s="108" t="str">
        <f>VLOOKUP(Table1432[[#This Row],[NUTS III 2013]],Table172537[],2,FALSE)</f>
        <v>16E</v>
      </c>
      <c r="N162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6">
        <v>1</v>
      </c>
      <c r="Q162" s="114">
        <v>1</v>
      </c>
    </row>
    <row r="163" spans="1:17" ht="18.75">
      <c r="A163" s="77" t="s">
        <v>204</v>
      </c>
      <c r="B163" s="14" t="s">
        <v>826</v>
      </c>
      <c r="C163" s="93" t="s">
        <v>516</v>
      </c>
      <c r="D163" s="91" t="s">
        <v>17</v>
      </c>
      <c r="E163" s="108" t="str">
        <f>VLOOKUP(Table1432[[#This Row],[NUTS I]],Table1533[],2,FALSE)</f>
        <v>1</v>
      </c>
      <c r="F163" s="115" t="s">
        <v>167</v>
      </c>
      <c r="G163" s="108" t="str">
        <f>VLOOKUP(Table1432[[#This Row],[NUTS II 2011]],Table1634[],2,FALSE)</f>
        <v>17</v>
      </c>
      <c r="H163" s="92" t="s">
        <v>36</v>
      </c>
      <c r="I163" s="108" t="str">
        <f>VLOOKUP(Table1432[[#This Row],[NUTS II 2013]],Table162436[],2,FALSE)</f>
        <v>17</v>
      </c>
      <c r="J163" s="115" t="s">
        <v>832</v>
      </c>
      <c r="K163" s="108" t="str">
        <f>VLOOKUP(Table1432[[#This Row],[NUTS III 2011]],Table1735[],2,FALSE)</f>
        <v>172</v>
      </c>
      <c r="L163" s="91" t="s">
        <v>36</v>
      </c>
      <c r="M163" s="108" t="str">
        <f>VLOOKUP(Table1432[[#This Row],[NUTS III 2013]],Table172537[],2,FALSE)</f>
        <v>170</v>
      </c>
      <c r="N163" s="110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6">
        <v>0</v>
      </c>
      <c r="Q163" s="113">
        <v>0</v>
      </c>
    </row>
    <row r="164" spans="1:17" ht="18.75">
      <c r="A164" s="78" t="s">
        <v>205</v>
      </c>
      <c r="B164" s="14" t="s">
        <v>815</v>
      </c>
      <c r="C164" s="93" t="s">
        <v>452</v>
      </c>
      <c r="D164" s="91" t="s">
        <v>17</v>
      </c>
      <c r="E164" s="108" t="str">
        <f>VLOOKUP(Table1432[[#This Row],[NUTS I]],Table1533[],2,FALSE)</f>
        <v>1</v>
      </c>
      <c r="F164" s="115" t="s">
        <v>25</v>
      </c>
      <c r="G164" s="108" t="str">
        <f>VLOOKUP(Table1432[[#This Row],[NUTS II 2011]],Table1634[],2,FALSE)</f>
        <v>18</v>
      </c>
      <c r="H164" s="92" t="s">
        <v>25</v>
      </c>
      <c r="I164" s="108" t="str">
        <f>VLOOKUP(Table1432[[#This Row],[NUTS II 2013]],Table162436[],2,FALSE)</f>
        <v>18</v>
      </c>
      <c r="J164" s="115" t="s">
        <v>53</v>
      </c>
      <c r="K164" s="108" t="str">
        <f>VLOOKUP(Table1432[[#This Row],[NUTS III 2011]],Table1735[],2,FALSE)</f>
        <v>182</v>
      </c>
      <c r="L164" s="91" t="s">
        <v>26</v>
      </c>
      <c r="M164" s="108" t="str">
        <f>VLOOKUP(Table1432[[#This Row],[NUTS III 2013]],Table172537[],2,FALSE)</f>
        <v>187</v>
      </c>
      <c r="N164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6">
        <v>0</v>
      </c>
      <c r="Q164" s="114">
        <v>0</v>
      </c>
    </row>
    <row r="165" spans="1:17" ht="18.75">
      <c r="A165" s="77" t="s">
        <v>206</v>
      </c>
      <c r="B165" s="14" t="s">
        <v>911</v>
      </c>
      <c r="C165" s="93" t="s">
        <v>598</v>
      </c>
      <c r="D165" s="91" t="s">
        <v>17</v>
      </c>
      <c r="E165" s="108" t="str">
        <f>VLOOKUP(Table1432[[#This Row],[NUTS I]],Table1533[],2,FALSE)</f>
        <v>1</v>
      </c>
      <c r="F165" s="115" t="s">
        <v>18</v>
      </c>
      <c r="G165" s="108" t="str">
        <f>VLOOKUP(Table1432[[#This Row],[NUTS II 2011]],Table1634[],2,FALSE)</f>
        <v>16</v>
      </c>
      <c r="H165" s="91" t="s">
        <v>18</v>
      </c>
      <c r="I165" s="108" t="str">
        <f>VLOOKUP(Table1432[[#This Row],[NUTS II 2013]],Table162436[],2,FALSE)</f>
        <v>16</v>
      </c>
      <c r="J165" s="115" t="s">
        <v>917</v>
      </c>
      <c r="K165" s="108" t="str">
        <f>VLOOKUP(Table1432[[#This Row],[NUTS III 2011]],Table1735[],2,FALSE)</f>
        <v>165</v>
      </c>
      <c r="L165" s="91" t="s">
        <v>69</v>
      </c>
      <c r="M165" s="108" t="str">
        <f>VLOOKUP(Table1432[[#This Row],[NUTS III 2013]],Table172537[],2,FALSE)</f>
        <v>16E</v>
      </c>
      <c r="N165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6">
        <v>0</v>
      </c>
      <c r="Q165" s="113">
        <v>0</v>
      </c>
    </row>
    <row r="166" spans="1:17" ht="18.75">
      <c r="A166" s="77" t="s">
        <v>207</v>
      </c>
      <c r="B166" s="14" t="s">
        <v>775</v>
      </c>
      <c r="C166" s="93" t="s">
        <v>491</v>
      </c>
      <c r="D166" s="91" t="s">
        <v>17</v>
      </c>
      <c r="E166" s="108" t="str">
        <f>VLOOKUP(Table1432[[#This Row],[NUTS I]],Table1533[],2,FALSE)</f>
        <v>1</v>
      </c>
      <c r="F166" s="115" t="s">
        <v>25</v>
      </c>
      <c r="G166" s="108" t="str">
        <f>VLOOKUP(Table1432[[#This Row],[NUTS II 2011]],Table1634[],2,FALSE)</f>
        <v>18</v>
      </c>
      <c r="H166" s="92" t="s">
        <v>25</v>
      </c>
      <c r="I166" s="108" t="str">
        <f>VLOOKUP(Table1432[[#This Row],[NUTS II 2013]],Table162436[],2,FALSE)</f>
        <v>18</v>
      </c>
      <c r="J166" s="115" t="s">
        <v>44</v>
      </c>
      <c r="K166" s="108" t="str">
        <f>VLOOKUP(Table1432[[#This Row],[NUTS III 2011]],Table1735[],2,FALSE)</f>
        <v>184</v>
      </c>
      <c r="L166" s="91" t="s">
        <v>44</v>
      </c>
      <c r="M166" s="108" t="str">
        <f>VLOOKUP(Table1432[[#This Row],[NUTS III 2013]],Table172537[],2,FALSE)</f>
        <v>184</v>
      </c>
      <c r="N166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6">
        <v>4</v>
      </c>
      <c r="Q166" s="113">
        <v>102</v>
      </c>
    </row>
    <row r="167" spans="1:17" ht="18.75">
      <c r="A167" s="77" t="s">
        <v>208</v>
      </c>
      <c r="B167" s="14" t="s">
        <v>793</v>
      </c>
      <c r="C167" s="93" t="s">
        <v>451</v>
      </c>
      <c r="D167" s="91" t="s">
        <v>17</v>
      </c>
      <c r="E167" s="108" t="str">
        <f>VLOOKUP(Table1432[[#This Row],[NUTS I]],Table1533[],2,FALSE)</f>
        <v>1</v>
      </c>
      <c r="F167" s="115" t="s">
        <v>25</v>
      </c>
      <c r="G167" s="108" t="str">
        <f>VLOOKUP(Table1432[[#This Row],[NUTS II 2011]],Table1634[],2,FALSE)</f>
        <v>18</v>
      </c>
      <c r="H167" s="92" t="s">
        <v>25</v>
      </c>
      <c r="I167" s="108" t="str">
        <f>VLOOKUP(Table1432[[#This Row],[NUTS II 2013]],Table162436[],2,FALSE)</f>
        <v>18</v>
      </c>
      <c r="J167" s="115" t="s">
        <v>26</v>
      </c>
      <c r="K167" s="108" t="str">
        <f>VLOOKUP(Table1432[[#This Row],[NUTS III 2011]],Table1735[],2,FALSE)</f>
        <v>183</v>
      </c>
      <c r="L167" s="91" t="s">
        <v>26</v>
      </c>
      <c r="M167" s="108" t="str">
        <f>VLOOKUP(Table1432[[#This Row],[NUTS III 2013]],Table172537[],2,FALSE)</f>
        <v>187</v>
      </c>
      <c r="N167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6">
        <v>4</v>
      </c>
      <c r="Q167" s="113">
        <v>48</v>
      </c>
    </row>
    <row r="168" spans="1:17" ht="18.75">
      <c r="A168" s="77" t="s">
        <v>209</v>
      </c>
      <c r="B168" s="14" t="s">
        <v>967</v>
      </c>
      <c r="C168" s="93" t="s">
        <v>658</v>
      </c>
      <c r="D168" s="91" t="s">
        <v>17</v>
      </c>
      <c r="E168" s="108" t="str">
        <f>VLOOKUP(Table1432[[#This Row],[NUTS I]],Table1533[],2,FALSE)</f>
        <v>1</v>
      </c>
      <c r="F168" s="115" t="s">
        <v>1</v>
      </c>
      <c r="G168" s="108" t="str">
        <f>VLOOKUP(Table1432[[#This Row],[NUTS II 2011]],Table1634[],2,FALSE)</f>
        <v>11</v>
      </c>
      <c r="H168" s="92" t="s">
        <v>1</v>
      </c>
      <c r="I168" s="108" t="str">
        <f>VLOOKUP(Table1432[[#This Row],[NUTS II 2013]],Table162436[],2,FALSE)</f>
        <v>11</v>
      </c>
      <c r="J168" s="115" t="s">
        <v>980</v>
      </c>
      <c r="K168" s="108" t="str">
        <f>VLOOKUP(Table1432[[#This Row],[NUTS III 2011]],Table1735[],2,FALSE)</f>
        <v>118</v>
      </c>
      <c r="L168" s="91" t="s">
        <v>41</v>
      </c>
      <c r="M168" s="108" t="str">
        <f>VLOOKUP(Table1432[[#This Row],[NUTS III 2013]],Table172537[],2,FALSE)</f>
        <v>11D</v>
      </c>
      <c r="N168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6">
        <v>5</v>
      </c>
      <c r="Q168" s="113">
        <v>5</v>
      </c>
    </row>
    <row r="169" spans="1:17" ht="18.75">
      <c r="A169" s="78" t="s">
        <v>210</v>
      </c>
      <c r="B169" s="14" t="s">
        <v>955</v>
      </c>
      <c r="C169" s="93" t="s">
        <v>615</v>
      </c>
      <c r="D169" s="91" t="s">
        <v>17</v>
      </c>
      <c r="E169" s="108" t="str">
        <f>VLOOKUP(Table1432[[#This Row],[NUTS I]],Table1533[],2,FALSE)</f>
        <v>1</v>
      </c>
      <c r="F169" s="115" t="s">
        <v>18</v>
      </c>
      <c r="G169" s="108" t="str">
        <f>VLOOKUP(Table1432[[#This Row],[NUTS II 2011]],Table1634[],2,FALSE)</f>
        <v>16</v>
      </c>
      <c r="H169" s="91" t="s">
        <v>18</v>
      </c>
      <c r="I169" s="108" t="str">
        <f>VLOOKUP(Table1432[[#This Row],[NUTS II 2013]],Table162436[],2,FALSE)</f>
        <v>16</v>
      </c>
      <c r="J169" s="115" t="s">
        <v>964</v>
      </c>
      <c r="K169" s="108" t="str">
        <f>VLOOKUP(Table1432[[#This Row],[NUTS III 2011]],Table1735[],2,FALSE)</f>
        <v>161</v>
      </c>
      <c r="L169" s="91" t="s">
        <v>21</v>
      </c>
      <c r="M169" s="108" t="str">
        <f>VLOOKUP(Table1432[[#This Row],[NUTS III 2013]],Table172537[],2,FALSE)</f>
        <v>16D</v>
      </c>
      <c r="N169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6">
        <v>6</v>
      </c>
      <c r="Q169" s="114">
        <v>152</v>
      </c>
    </row>
    <row r="170" spans="1:17" ht="18.75">
      <c r="A170" s="78" t="s">
        <v>211</v>
      </c>
      <c r="B170" s="14" t="s">
        <v>863</v>
      </c>
      <c r="C170" s="93" t="s">
        <v>627</v>
      </c>
      <c r="D170" s="91" t="s">
        <v>17</v>
      </c>
      <c r="E170" s="108" t="str">
        <f>VLOOKUP(Table1432[[#This Row],[NUTS I]],Table1533[],2,FALSE)</f>
        <v>1</v>
      </c>
      <c r="F170" s="115" t="s">
        <v>18</v>
      </c>
      <c r="G170" s="108" t="str">
        <f>VLOOKUP(Table1432[[#This Row],[NUTS II 2011]],Table1634[],2,FALSE)</f>
        <v>16</v>
      </c>
      <c r="H170" s="91" t="s">
        <v>18</v>
      </c>
      <c r="I170" s="108" t="str">
        <f>VLOOKUP(Table1432[[#This Row],[NUTS II 2013]],Table162436[],2,FALSE)</f>
        <v>16</v>
      </c>
      <c r="J170" s="115" t="s">
        <v>34</v>
      </c>
      <c r="K170" s="108" t="str">
        <f>VLOOKUP(Table1432[[#This Row],[NUTS III 2011]],Table1735[],2,FALSE)</f>
        <v>16B</v>
      </c>
      <c r="L170" s="92" t="s">
        <v>34</v>
      </c>
      <c r="M170" s="108" t="str">
        <f>VLOOKUP(Table1432[[#This Row],[NUTS III 2013]],Table172537[],2,FALSE)</f>
        <v>16B</v>
      </c>
      <c r="N17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6">
        <v>6</v>
      </c>
      <c r="Q170" s="114">
        <v>28</v>
      </c>
    </row>
    <row r="171" spans="1:17" ht="18.75">
      <c r="A171" s="77" t="s">
        <v>212</v>
      </c>
      <c r="B171" s="14" t="s">
        <v>910</v>
      </c>
      <c r="C171" s="93" t="s">
        <v>574</v>
      </c>
      <c r="D171" s="91" t="s">
        <v>17</v>
      </c>
      <c r="E171" s="108" t="str">
        <f>VLOOKUP(Table1432[[#This Row],[NUTS I]],Table1533[],2,FALSE)</f>
        <v>1</v>
      </c>
      <c r="F171" s="115" t="s">
        <v>18</v>
      </c>
      <c r="G171" s="108" t="str">
        <f>VLOOKUP(Table1432[[#This Row],[NUTS II 2011]],Table1634[],2,FALSE)</f>
        <v>16</v>
      </c>
      <c r="H171" s="91" t="s">
        <v>18</v>
      </c>
      <c r="I171" s="108" t="str">
        <f>VLOOKUP(Table1432[[#This Row],[NUTS II 2013]],Table162436[],2,FALSE)</f>
        <v>16</v>
      </c>
      <c r="J171" s="115" t="s">
        <v>917</v>
      </c>
      <c r="K171" s="108" t="str">
        <f>VLOOKUP(Table1432[[#This Row],[NUTS III 2011]],Table1735[],2,FALSE)</f>
        <v>165</v>
      </c>
      <c r="L171" s="92" t="s">
        <v>23</v>
      </c>
      <c r="M171" s="108" t="str">
        <f>VLOOKUP(Table1432[[#This Row],[NUTS III 2013]],Table172537[],2,FALSE)</f>
        <v>16G</v>
      </c>
      <c r="N171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6">
        <v>5</v>
      </c>
      <c r="Q171" s="113">
        <v>48</v>
      </c>
    </row>
    <row r="172" spans="1:17" ht="18.75">
      <c r="A172" s="77" t="s">
        <v>213</v>
      </c>
      <c r="B172" s="14" t="s">
        <v>803</v>
      </c>
      <c r="C172" s="93" t="s">
        <v>463</v>
      </c>
      <c r="D172" s="91" t="s">
        <v>17</v>
      </c>
      <c r="E172" s="108" t="str">
        <f>VLOOKUP(Table1432[[#This Row],[NUTS I]],Table1533[],2,FALSE)</f>
        <v>1</v>
      </c>
      <c r="F172" s="115" t="s">
        <v>25</v>
      </c>
      <c r="G172" s="108" t="str">
        <f>VLOOKUP(Table1432[[#This Row],[NUTS II 2011]],Table1634[],2,FALSE)</f>
        <v>18</v>
      </c>
      <c r="H172" s="92" t="s">
        <v>25</v>
      </c>
      <c r="I172" s="108" t="str">
        <f>VLOOKUP(Table1432[[#This Row],[NUTS II 2013]],Table162436[],2,FALSE)</f>
        <v>18</v>
      </c>
      <c r="J172" s="115" t="s">
        <v>53</v>
      </c>
      <c r="K172" s="108" t="str">
        <f>VLOOKUP(Table1432[[#This Row],[NUTS III 2011]],Table1735[],2,FALSE)</f>
        <v>182</v>
      </c>
      <c r="L172" s="91" t="s">
        <v>53</v>
      </c>
      <c r="M172" s="108" t="str">
        <f>VLOOKUP(Table1432[[#This Row],[NUTS III 2013]],Table172537[],2,FALSE)</f>
        <v>186</v>
      </c>
      <c r="N172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6">
        <v>7</v>
      </c>
      <c r="Q172" s="113">
        <v>9</v>
      </c>
    </row>
    <row r="173" spans="1:17" ht="18.75">
      <c r="A173" s="78" t="s">
        <v>214</v>
      </c>
      <c r="B173" s="14" t="s">
        <v>742</v>
      </c>
      <c r="C173" s="93" t="s">
        <v>415</v>
      </c>
      <c r="D173" s="92" t="s">
        <v>64</v>
      </c>
      <c r="E173" s="109" t="str">
        <f>VLOOKUP(Table1432[[#This Row],[NUTS I]],Table1533[],2,FALSE)</f>
        <v>2</v>
      </c>
      <c r="F173" s="115" t="s">
        <v>64</v>
      </c>
      <c r="G173" s="108" t="str">
        <f>VLOOKUP(Table1432[[#This Row],[NUTS II 2011]],Table1634[],2,FALSE)</f>
        <v>20</v>
      </c>
      <c r="H173" s="91" t="s">
        <v>64</v>
      </c>
      <c r="I173" s="108" t="str">
        <f>VLOOKUP(Table1432[[#This Row],[NUTS II 2013]],Table162436[],2,FALSE)</f>
        <v>20</v>
      </c>
      <c r="J173" s="115" t="s">
        <v>64</v>
      </c>
      <c r="K173" s="108" t="str">
        <f>VLOOKUP(Table1432[[#This Row],[NUTS III 2011]],Table1735[],2,FALSE)</f>
        <v>200</v>
      </c>
      <c r="L173" s="115" t="s">
        <v>64</v>
      </c>
      <c r="M173" s="108" t="str">
        <f>VLOOKUP(Table1432[[#This Row],[NUTS III 2013]],Table172537[],2,FALSE)</f>
        <v>200</v>
      </c>
      <c r="N17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6">
        <v>0</v>
      </c>
      <c r="Q173" s="114">
        <v>0</v>
      </c>
    </row>
    <row r="174" spans="1:17" ht="18.75">
      <c r="A174" s="77" t="s">
        <v>215</v>
      </c>
      <c r="B174" s="14" t="s">
        <v>862</v>
      </c>
      <c r="C174" s="93" t="s">
        <v>626</v>
      </c>
      <c r="D174" s="91" t="s">
        <v>17</v>
      </c>
      <c r="E174" s="108" t="str">
        <f>VLOOKUP(Table1432[[#This Row],[NUTS I]],Table1533[],2,FALSE)</f>
        <v>1</v>
      </c>
      <c r="F174" s="115" t="s">
        <v>18</v>
      </c>
      <c r="G174" s="108" t="str">
        <f>VLOOKUP(Table1432[[#This Row],[NUTS II 2011]],Table1634[],2,FALSE)</f>
        <v>16</v>
      </c>
      <c r="H174" s="91" t="s">
        <v>18</v>
      </c>
      <c r="I174" s="108" t="str">
        <f>VLOOKUP(Table1432[[#This Row],[NUTS II 2013]],Table162436[],2,FALSE)</f>
        <v>16</v>
      </c>
      <c r="J174" s="115" t="s">
        <v>34</v>
      </c>
      <c r="K174" s="108" t="str">
        <f>VLOOKUP(Table1432[[#This Row],[NUTS III 2011]],Table1735[],2,FALSE)</f>
        <v>16B</v>
      </c>
      <c r="L174" s="92" t="s">
        <v>34</v>
      </c>
      <c r="M174" s="108" t="str">
        <f>VLOOKUP(Table1432[[#This Row],[NUTS III 2013]],Table172537[],2,FALSE)</f>
        <v>16B</v>
      </c>
      <c r="N174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6">
        <v>1</v>
      </c>
      <c r="Q174" s="113">
        <v>6</v>
      </c>
    </row>
    <row r="175" spans="1:17" ht="18.75">
      <c r="A175" s="78" t="s">
        <v>216</v>
      </c>
      <c r="B175" s="14" t="s">
        <v>821</v>
      </c>
      <c r="C175" s="93" t="s">
        <v>503</v>
      </c>
      <c r="D175" s="91" t="s">
        <v>17</v>
      </c>
      <c r="E175" s="108" t="str">
        <f>VLOOKUP(Table1432[[#This Row],[NUTS I]],Table1533[],2,FALSE)</f>
        <v>1</v>
      </c>
      <c r="F175" s="115" t="s">
        <v>25</v>
      </c>
      <c r="G175" s="108" t="str">
        <f>VLOOKUP(Table1432[[#This Row],[NUTS II 2011]],Table1634[],2,FALSE)</f>
        <v>18</v>
      </c>
      <c r="H175" s="92" t="s">
        <v>25</v>
      </c>
      <c r="I175" s="108" t="str">
        <f>VLOOKUP(Table1432[[#This Row],[NUTS II 2013]],Table162436[],2,FALSE)</f>
        <v>18</v>
      </c>
      <c r="J175" s="115" t="s">
        <v>31</v>
      </c>
      <c r="K175" s="108" t="str">
        <f>VLOOKUP(Table1432[[#This Row],[NUTS III 2011]],Table1735[],2,FALSE)</f>
        <v>181</v>
      </c>
      <c r="L175" s="91" t="s">
        <v>31</v>
      </c>
      <c r="M175" s="108" t="str">
        <f>VLOOKUP(Table1432[[#This Row],[NUTS III 2013]],Table172537[],2,FALSE)</f>
        <v>181</v>
      </c>
      <c r="N175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6">
        <v>0</v>
      </c>
      <c r="Q175" s="114">
        <v>0</v>
      </c>
    </row>
    <row r="176" spans="1:17" ht="18.75">
      <c r="A176" s="78" t="s">
        <v>217</v>
      </c>
      <c r="B176" s="14" t="s">
        <v>833</v>
      </c>
      <c r="C176" s="93" t="s">
        <v>515</v>
      </c>
      <c r="D176" s="91" t="s">
        <v>17</v>
      </c>
      <c r="E176" s="108" t="str">
        <f>VLOOKUP(Table1432[[#This Row],[NUTS I]],Table1533[],2,FALSE)</f>
        <v>1</v>
      </c>
      <c r="F176" s="115" t="s">
        <v>167</v>
      </c>
      <c r="G176" s="108" t="str">
        <f>VLOOKUP(Table1432[[#This Row],[NUTS II 2011]],Table1634[],2,FALSE)</f>
        <v>17</v>
      </c>
      <c r="H176" s="92" t="s">
        <v>36</v>
      </c>
      <c r="I176" s="108" t="str">
        <f>VLOOKUP(Table1432[[#This Row],[NUTS II 2013]],Table162436[],2,FALSE)</f>
        <v>17</v>
      </c>
      <c r="J176" s="115" t="s">
        <v>843</v>
      </c>
      <c r="K176" s="108" t="str">
        <f>VLOOKUP(Table1432[[#This Row],[NUTS III 2011]],Table1735[],2,FALSE)</f>
        <v>171</v>
      </c>
      <c r="L176" s="91" t="s">
        <v>36</v>
      </c>
      <c r="M176" s="108" t="str">
        <f>VLOOKUP(Table1432[[#This Row],[NUTS III 2013]],Table172537[],2,FALSE)</f>
        <v>170</v>
      </c>
      <c r="N176" s="110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6">
        <v>15</v>
      </c>
      <c r="Q176" s="114">
        <v>156</v>
      </c>
    </row>
    <row r="177" spans="1:17" ht="18.75">
      <c r="A177" s="77" t="s">
        <v>218</v>
      </c>
      <c r="B177" s="14" t="s">
        <v>837</v>
      </c>
      <c r="C177" s="93" t="s">
        <v>514</v>
      </c>
      <c r="D177" s="91" t="s">
        <v>17</v>
      </c>
      <c r="E177" s="108" t="str">
        <f>VLOOKUP(Table1432[[#This Row],[NUTS I]],Table1533[],2,FALSE)</f>
        <v>1</v>
      </c>
      <c r="F177" s="115" t="s">
        <v>167</v>
      </c>
      <c r="G177" s="108" t="str">
        <f>VLOOKUP(Table1432[[#This Row],[NUTS II 2011]],Table1634[],2,FALSE)</f>
        <v>17</v>
      </c>
      <c r="H177" s="92" t="s">
        <v>36</v>
      </c>
      <c r="I177" s="108" t="str">
        <f>VLOOKUP(Table1432[[#This Row],[NUTS II 2013]],Table162436[],2,FALSE)</f>
        <v>17</v>
      </c>
      <c r="J177" s="115" t="s">
        <v>843</v>
      </c>
      <c r="K177" s="108" t="str">
        <f>VLOOKUP(Table1432[[#This Row],[NUTS III 2011]],Table1735[],2,FALSE)</f>
        <v>171</v>
      </c>
      <c r="L177" s="91" t="s">
        <v>36</v>
      </c>
      <c r="M177" s="108" t="str">
        <f>VLOOKUP(Table1432[[#This Row],[NUTS III 2013]],Table172537[],2,FALSE)</f>
        <v>170</v>
      </c>
      <c r="N177" s="110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6">
        <v>33</v>
      </c>
      <c r="Q177" s="113">
        <v>221</v>
      </c>
    </row>
    <row r="178" spans="1:17" ht="18.75">
      <c r="A178" s="78" t="s">
        <v>12</v>
      </c>
      <c r="B178" s="14" t="s">
        <v>898</v>
      </c>
      <c r="C178" s="93" t="s">
        <v>561</v>
      </c>
      <c r="D178" s="91" t="s">
        <v>17</v>
      </c>
      <c r="E178" s="108" t="str">
        <f>VLOOKUP(Table1432[[#This Row],[NUTS I]],Table1533[],2,FALSE)</f>
        <v>1</v>
      </c>
      <c r="F178" s="115" t="s">
        <v>18</v>
      </c>
      <c r="G178" s="108" t="str">
        <f>VLOOKUP(Table1432[[#This Row],[NUTS II 2011]],Table1634[],2,FALSE)</f>
        <v>16</v>
      </c>
      <c r="H178" s="91" t="s">
        <v>18</v>
      </c>
      <c r="I178" s="108" t="str">
        <f>VLOOKUP(Table1432[[#This Row],[NUTS II 2013]],Table162436[],2,FALSE)</f>
        <v>16</v>
      </c>
      <c r="J178" s="115" t="s">
        <v>900</v>
      </c>
      <c r="K178" s="108" t="str">
        <f>VLOOKUP(Table1432[[#This Row],[NUTS III 2011]],Table1735[],2,FALSE)</f>
        <v>166</v>
      </c>
      <c r="L178" s="91" t="s">
        <v>110</v>
      </c>
      <c r="M178" s="108" t="str">
        <f>VLOOKUP(Table1432[[#This Row],[NUTS III 2013]],Table172537[],2,FALSE)</f>
        <v>16H</v>
      </c>
      <c r="N178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6">
        <v>0</v>
      </c>
      <c r="Q178" s="114">
        <v>0</v>
      </c>
    </row>
    <row r="179" spans="1:17" ht="18.75">
      <c r="A179" s="77" t="s">
        <v>219</v>
      </c>
      <c r="B179" s="14" t="s">
        <v>751</v>
      </c>
      <c r="C179" s="93" t="s">
        <v>433</v>
      </c>
      <c r="D179" s="91" t="s">
        <v>17</v>
      </c>
      <c r="E179" s="108" t="str">
        <f>VLOOKUP(Table1432[[#This Row],[NUTS I]],Table1533[],2,FALSE)</f>
        <v>1</v>
      </c>
      <c r="F179" s="115" t="s">
        <v>29</v>
      </c>
      <c r="G179" s="108" t="str">
        <f>VLOOKUP(Table1432[[#This Row],[NUTS II 2011]],Table1634[],2,FALSE)</f>
        <v>15</v>
      </c>
      <c r="H179" s="92" t="s">
        <v>29</v>
      </c>
      <c r="I179" s="108" t="str">
        <f>VLOOKUP(Table1432[[#This Row],[NUTS II 2013]],Table162436[],2,FALSE)</f>
        <v>15</v>
      </c>
      <c r="J179" s="115" t="s">
        <v>29</v>
      </c>
      <c r="K179" s="108">
        <f>VLOOKUP(Table1432[[#This Row],[NUTS III 2011]],Table1735[],2,FALSE)</f>
        <v>150</v>
      </c>
      <c r="L179" s="91" t="s">
        <v>29</v>
      </c>
      <c r="M179" s="108">
        <f>VLOOKUP(Table1432[[#This Row],[NUTS III 2013]],Table172537[],2,FALSE)</f>
        <v>150</v>
      </c>
      <c r="N179" s="110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6">
        <v>22</v>
      </c>
      <c r="Q179" s="113">
        <v>193</v>
      </c>
    </row>
    <row r="180" spans="1:17" ht="31.5">
      <c r="A180" s="78" t="s">
        <v>220</v>
      </c>
      <c r="B180" s="14" t="s">
        <v>1003</v>
      </c>
      <c r="C180" s="93" t="s">
        <v>697</v>
      </c>
      <c r="D180" s="91" t="s">
        <v>17</v>
      </c>
      <c r="E180" s="108" t="str">
        <f>VLOOKUP(Table1432[[#This Row],[NUTS I]],Table1533[],2,FALSE)</f>
        <v>1</v>
      </c>
      <c r="F180" s="115" t="s">
        <v>1</v>
      </c>
      <c r="G180" s="108" t="str">
        <f>VLOOKUP(Table1432[[#This Row],[NUTS II 2011]],Table1634[],2,FALSE)</f>
        <v>11</v>
      </c>
      <c r="H180" s="92" t="s">
        <v>1</v>
      </c>
      <c r="I180" s="108" t="str">
        <f>VLOOKUP(Table1432[[#This Row],[NUTS II 2013]],Table162436[],2,FALSE)</f>
        <v>11</v>
      </c>
      <c r="J180" s="115" t="s">
        <v>1007</v>
      </c>
      <c r="K180" s="108" t="str">
        <f>VLOOKUP(Table1432[[#This Row],[NUTS III 2011]],Table1735[],2,FALSE)</f>
        <v>116</v>
      </c>
      <c r="L180" s="92" t="s">
        <v>72</v>
      </c>
      <c r="M180" s="108" t="str">
        <f>VLOOKUP(Table1432[[#This Row],[NUTS III 2013]],Table172537[],2,FALSE)</f>
        <v>11A</v>
      </c>
      <c r="N180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6">
        <v>18</v>
      </c>
      <c r="Q180" s="114">
        <v>53</v>
      </c>
    </row>
    <row r="181" spans="1:17" ht="18.75">
      <c r="A181" s="78" t="s">
        <v>221</v>
      </c>
      <c r="B181" s="14" t="s">
        <v>909</v>
      </c>
      <c r="C181" s="93" t="s">
        <v>573</v>
      </c>
      <c r="D181" s="91" t="s">
        <v>17</v>
      </c>
      <c r="E181" s="108" t="str">
        <f>VLOOKUP(Table1432[[#This Row],[NUTS I]],Table1533[],2,FALSE)</f>
        <v>1</v>
      </c>
      <c r="F181" s="115" t="s">
        <v>18</v>
      </c>
      <c r="G181" s="108" t="str">
        <f>VLOOKUP(Table1432[[#This Row],[NUTS II 2011]],Table1634[],2,FALSE)</f>
        <v>16</v>
      </c>
      <c r="H181" s="91" t="s">
        <v>18</v>
      </c>
      <c r="I181" s="108" t="str">
        <f>VLOOKUP(Table1432[[#This Row],[NUTS II 2013]],Table162436[],2,FALSE)</f>
        <v>16</v>
      </c>
      <c r="J181" s="115" t="s">
        <v>917</v>
      </c>
      <c r="K181" s="108" t="str">
        <f>VLOOKUP(Table1432[[#This Row],[NUTS III 2011]],Table1735[],2,FALSE)</f>
        <v>165</v>
      </c>
      <c r="L181" s="92" t="s">
        <v>23</v>
      </c>
      <c r="M181" s="108" t="str">
        <f>VLOOKUP(Table1432[[#This Row],[NUTS III 2013]],Table172537[],2,FALSE)</f>
        <v>16G</v>
      </c>
      <c r="N181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6">
        <v>0</v>
      </c>
      <c r="Q181" s="114">
        <v>0</v>
      </c>
    </row>
    <row r="182" spans="1:17" ht="18.75">
      <c r="A182" s="77" t="s">
        <v>222</v>
      </c>
      <c r="B182" s="14" t="s">
        <v>954</v>
      </c>
      <c r="C182" s="93" t="s">
        <v>614</v>
      </c>
      <c r="D182" s="91" t="s">
        <v>17</v>
      </c>
      <c r="E182" s="108" t="str">
        <f>VLOOKUP(Table1432[[#This Row],[NUTS I]],Table1533[],2,FALSE)</f>
        <v>1</v>
      </c>
      <c r="F182" s="115" t="s">
        <v>18</v>
      </c>
      <c r="G182" s="108" t="str">
        <f>VLOOKUP(Table1432[[#This Row],[NUTS II 2011]],Table1634[],2,FALSE)</f>
        <v>16</v>
      </c>
      <c r="H182" s="91" t="s">
        <v>18</v>
      </c>
      <c r="I182" s="108" t="str">
        <f>VLOOKUP(Table1432[[#This Row],[NUTS II 2013]],Table162436[],2,FALSE)</f>
        <v>16</v>
      </c>
      <c r="J182" s="115" t="s">
        <v>964</v>
      </c>
      <c r="K182" s="108" t="str">
        <f>VLOOKUP(Table1432[[#This Row],[NUTS III 2011]],Table1735[],2,FALSE)</f>
        <v>161</v>
      </c>
      <c r="L182" s="91" t="s">
        <v>21</v>
      </c>
      <c r="M182" s="108" t="str">
        <f>VLOOKUP(Table1432[[#This Row],[NUTS III 2013]],Table172537[],2,FALSE)</f>
        <v>16D</v>
      </c>
      <c r="N182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6">
        <v>7</v>
      </c>
      <c r="Q182" s="113">
        <v>49</v>
      </c>
    </row>
    <row r="183" spans="1:17" ht="31.5">
      <c r="A183" s="78" t="s">
        <v>223</v>
      </c>
      <c r="B183" s="14" t="s">
        <v>927</v>
      </c>
      <c r="C183" s="93" t="s">
        <v>597</v>
      </c>
      <c r="D183" s="91" t="s">
        <v>17</v>
      </c>
      <c r="E183" s="108" t="str">
        <f>VLOOKUP(Table1432[[#This Row],[NUTS I]],Table1533[],2,FALSE)</f>
        <v>1</v>
      </c>
      <c r="F183" s="115" t="s">
        <v>18</v>
      </c>
      <c r="G183" s="108" t="str">
        <f>VLOOKUP(Table1432[[#This Row],[NUTS II 2011]],Table1634[],2,FALSE)</f>
        <v>16</v>
      </c>
      <c r="H183" s="91" t="s">
        <v>18</v>
      </c>
      <c r="I183" s="108" t="str">
        <f>VLOOKUP(Table1432[[#This Row],[NUTS II 2013]],Table162436[],2,FALSE)</f>
        <v>16</v>
      </c>
      <c r="J183" s="115" t="s">
        <v>933</v>
      </c>
      <c r="K183" s="108" t="str">
        <f>VLOOKUP(Table1432[[#This Row],[NUTS III 2011]],Table1735[],2,FALSE)</f>
        <v>164</v>
      </c>
      <c r="L183" s="91" t="s">
        <v>69</v>
      </c>
      <c r="M183" s="108" t="str">
        <f>VLOOKUP(Table1432[[#This Row],[NUTS III 2013]],Table172537[],2,FALSE)</f>
        <v>16E</v>
      </c>
      <c r="N18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6">
        <v>1</v>
      </c>
      <c r="Q183" s="114">
        <v>4</v>
      </c>
    </row>
    <row r="184" spans="1:17" ht="18.75">
      <c r="A184" s="77" t="s">
        <v>224</v>
      </c>
      <c r="B184" s="14" t="s">
        <v>844</v>
      </c>
      <c r="C184" s="93" t="s">
        <v>550</v>
      </c>
      <c r="D184" s="91" t="s">
        <v>17</v>
      </c>
      <c r="E184" s="108" t="str">
        <f>VLOOKUP(Table1432[[#This Row],[NUTS I]],Table1533[],2,FALSE)</f>
        <v>1</v>
      </c>
      <c r="F184" s="115" t="s">
        <v>18</v>
      </c>
      <c r="G184" s="108" t="str">
        <f>VLOOKUP(Table1432[[#This Row],[NUTS II 2011]],Table1634[],2,FALSE)</f>
        <v>16</v>
      </c>
      <c r="H184" s="91" t="s">
        <v>18</v>
      </c>
      <c r="I184" s="108" t="str">
        <f>VLOOKUP(Table1432[[#This Row],[NUTS II 2013]],Table162436[],2,FALSE)</f>
        <v>16</v>
      </c>
      <c r="J184" s="115" t="s">
        <v>19</v>
      </c>
      <c r="K184" s="108" t="str">
        <f>VLOOKUP(Table1432[[#This Row],[NUTS III 2011]],Table1735[],2,FALSE)</f>
        <v>16C</v>
      </c>
      <c r="L184" s="91" t="s">
        <v>19</v>
      </c>
      <c r="M184" s="108" t="str">
        <f>VLOOKUP(Table1432[[#This Row],[NUTS III 2013]],Table172537[],2,FALSE)</f>
        <v>16I</v>
      </c>
      <c r="N184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6">
        <v>0</v>
      </c>
      <c r="Q184" s="113">
        <v>0</v>
      </c>
    </row>
    <row r="185" spans="1:17" ht="18.75">
      <c r="A185" s="78" t="s">
        <v>225</v>
      </c>
      <c r="B185" s="14" t="s">
        <v>774</v>
      </c>
      <c r="C185" s="93" t="s">
        <v>490</v>
      </c>
      <c r="D185" s="91" t="s">
        <v>17</v>
      </c>
      <c r="E185" s="108" t="str">
        <f>VLOOKUP(Table1432[[#This Row],[NUTS I]],Table1533[],2,FALSE)</f>
        <v>1</v>
      </c>
      <c r="F185" s="115" t="s">
        <v>25</v>
      </c>
      <c r="G185" s="108" t="str">
        <f>VLOOKUP(Table1432[[#This Row],[NUTS II 2011]],Table1634[],2,FALSE)</f>
        <v>18</v>
      </c>
      <c r="H185" s="92" t="s">
        <v>25</v>
      </c>
      <c r="I185" s="108" t="str">
        <f>VLOOKUP(Table1432[[#This Row],[NUTS II 2013]],Table162436[],2,FALSE)</f>
        <v>18</v>
      </c>
      <c r="J185" s="115" t="s">
        <v>44</v>
      </c>
      <c r="K185" s="108" t="str">
        <f>VLOOKUP(Table1432[[#This Row],[NUTS III 2011]],Table1735[],2,FALSE)</f>
        <v>184</v>
      </c>
      <c r="L185" s="91" t="s">
        <v>44</v>
      </c>
      <c r="M185" s="108" t="str">
        <f>VLOOKUP(Table1432[[#This Row],[NUTS III 2013]],Table172537[],2,FALSE)</f>
        <v>184</v>
      </c>
      <c r="N185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6">
        <v>0</v>
      </c>
      <c r="Q185" s="114">
        <v>0</v>
      </c>
    </row>
    <row r="186" spans="1:17" ht="18.75">
      <c r="A186" s="78" t="s">
        <v>226</v>
      </c>
      <c r="B186" s="14" t="s">
        <v>953</v>
      </c>
      <c r="C186" s="93" t="s">
        <v>613</v>
      </c>
      <c r="D186" s="91" t="s">
        <v>17</v>
      </c>
      <c r="E186" s="108" t="str">
        <f>VLOOKUP(Table1432[[#This Row],[NUTS I]],Table1533[],2,FALSE)</f>
        <v>1</v>
      </c>
      <c r="F186" s="115" t="s">
        <v>18</v>
      </c>
      <c r="G186" s="108" t="str">
        <f>VLOOKUP(Table1432[[#This Row],[NUTS II 2011]],Table1634[],2,FALSE)</f>
        <v>16</v>
      </c>
      <c r="H186" s="91" t="s">
        <v>18</v>
      </c>
      <c r="I186" s="108" t="str">
        <f>VLOOKUP(Table1432[[#This Row],[NUTS II 2013]],Table162436[],2,FALSE)</f>
        <v>16</v>
      </c>
      <c r="J186" s="115" t="s">
        <v>964</v>
      </c>
      <c r="K186" s="108" t="str">
        <f>VLOOKUP(Table1432[[#This Row],[NUTS III 2011]],Table1735[],2,FALSE)</f>
        <v>161</v>
      </c>
      <c r="L186" s="91" t="s">
        <v>21</v>
      </c>
      <c r="M186" s="108" t="str">
        <f>VLOOKUP(Table1432[[#This Row],[NUTS III 2013]],Table172537[],2,FALSE)</f>
        <v>16D</v>
      </c>
      <c r="N186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6">
        <v>19</v>
      </c>
      <c r="Q186" s="114">
        <v>152</v>
      </c>
    </row>
    <row r="187" spans="1:17" ht="18.75">
      <c r="A187" s="78" t="s">
        <v>227</v>
      </c>
      <c r="B187" s="14" t="s">
        <v>1014</v>
      </c>
      <c r="C187" s="93" t="s">
        <v>669</v>
      </c>
      <c r="D187" s="91" t="s">
        <v>17</v>
      </c>
      <c r="E187" s="108" t="str">
        <f>VLOOKUP(Table1432[[#This Row],[NUTS I]],Table1533[],2,FALSE)</f>
        <v>1</v>
      </c>
      <c r="F187" s="115" t="s">
        <v>1</v>
      </c>
      <c r="G187" s="108" t="str">
        <f>VLOOKUP(Table1432[[#This Row],[NUTS II 2011]],Table1634[],2,FALSE)</f>
        <v>11</v>
      </c>
      <c r="H187" s="92" t="s">
        <v>1</v>
      </c>
      <c r="I187" s="108" t="str">
        <f>VLOOKUP(Table1432[[#This Row],[NUTS II 2013]],Table162436[],2,FALSE)</f>
        <v>11</v>
      </c>
      <c r="J187" s="115" t="s">
        <v>1024</v>
      </c>
      <c r="K187" s="108" t="str">
        <f>VLOOKUP(Table1432[[#This Row],[NUTS III 2011]],Table1735[],2,FALSE)</f>
        <v>115</v>
      </c>
      <c r="L187" s="91" t="s">
        <v>59</v>
      </c>
      <c r="M187" s="108" t="str">
        <f>VLOOKUP(Table1432[[#This Row],[NUTS III 2013]],Table172537[],2,FALSE)</f>
        <v>11C</v>
      </c>
      <c r="N187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6">
        <v>11</v>
      </c>
      <c r="Q187" s="114">
        <v>42</v>
      </c>
    </row>
    <row r="188" spans="1:17" ht="18.75">
      <c r="A188" s="78" t="s">
        <v>228</v>
      </c>
      <c r="B188" s="14" t="s">
        <v>825</v>
      </c>
      <c r="C188" s="93" t="s">
        <v>513</v>
      </c>
      <c r="D188" s="91" t="s">
        <v>17</v>
      </c>
      <c r="E188" s="108" t="str">
        <f>VLOOKUP(Table1432[[#This Row],[NUTS I]],Table1533[],2,FALSE)</f>
        <v>1</v>
      </c>
      <c r="F188" s="115" t="s">
        <v>167</v>
      </c>
      <c r="G188" s="108" t="str">
        <f>VLOOKUP(Table1432[[#This Row],[NUTS II 2011]],Table1634[],2,FALSE)</f>
        <v>17</v>
      </c>
      <c r="H188" s="92" t="s">
        <v>36</v>
      </c>
      <c r="I188" s="108" t="str">
        <f>VLOOKUP(Table1432[[#This Row],[NUTS II 2013]],Table162436[],2,FALSE)</f>
        <v>17</v>
      </c>
      <c r="J188" s="115" t="s">
        <v>832</v>
      </c>
      <c r="K188" s="108" t="str">
        <f>VLOOKUP(Table1432[[#This Row],[NUTS III 2011]],Table1735[],2,FALSE)</f>
        <v>172</v>
      </c>
      <c r="L188" s="91" t="s">
        <v>36</v>
      </c>
      <c r="M188" s="108" t="str">
        <f>VLOOKUP(Table1432[[#This Row],[NUTS III 2013]],Table172537[],2,FALSE)</f>
        <v>170</v>
      </c>
      <c r="N188" s="110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6">
        <v>0</v>
      </c>
      <c r="Q188" s="114">
        <v>0</v>
      </c>
    </row>
    <row r="189" spans="1:17" ht="31.5">
      <c r="A189" s="77" t="s">
        <v>229</v>
      </c>
      <c r="B189" s="14" t="s">
        <v>926</v>
      </c>
      <c r="C189" s="93" t="s">
        <v>596</v>
      </c>
      <c r="D189" s="91" t="s">
        <v>17</v>
      </c>
      <c r="E189" s="108" t="str">
        <f>VLOOKUP(Table1432[[#This Row],[NUTS I]],Table1533[],2,FALSE)</f>
        <v>1</v>
      </c>
      <c r="F189" s="115" t="s">
        <v>18</v>
      </c>
      <c r="G189" s="108" t="str">
        <f>VLOOKUP(Table1432[[#This Row],[NUTS II 2011]],Table1634[],2,FALSE)</f>
        <v>16</v>
      </c>
      <c r="H189" s="91" t="s">
        <v>18</v>
      </c>
      <c r="I189" s="108" t="str">
        <f>VLOOKUP(Table1432[[#This Row],[NUTS II 2013]],Table162436[],2,FALSE)</f>
        <v>16</v>
      </c>
      <c r="J189" s="115" t="s">
        <v>933</v>
      </c>
      <c r="K189" s="108" t="str">
        <f>VLOOKUP(Table1432[[#This Row],[NUTS III 2011]],Table1735[],2,FALSE)</f>
        <v>164</v>
      </c>
      <c r="L189" s="91" t="s">
        <v>69</v>
      </c>
      <c r="M189" s="108" t="str">
        <f>VLOOKUP(Table1432[[#This Row],[NUTS III 2013]],Table172537[],2,FALSE)</f>
        <v>16E</v>
      </c>
      <c r="N18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6">
        <v>0</v>
      </c>
      <c r="Q189" s="113">
        <v>0</v>
      </c>
    </row>
    <row r="190" spans="1:17" ht="18.75">
      <c r="A190" s="77" t="s">
        <v>230</v>
      </c>
      <c r="B190" s="14" t="s">
        <v>1013</v>
      </c>
      <c r="C190" s="93" t="s">
        <v>696</v>
      </c>
      <c r="D190" s="91" t="s">
        <v>17</v>
      </c>
      <c r="E190" s="108" t="str">
        <f>VLOOKUP(Table1432[[#This Row],[NUTS I]],Table1533[],2,FALSE)</f>
        <v>1</v>
      </c>
      <c r="F190" s="115" t="s">
        <v>1</v>
      </c>
      <c r="G190" s="108" t="str">
        <f>VLOOKUP(Table1432[[#This Row],[NUTS II 2011]],Table1634[],2,FALSE)</f>
        <v>11</v>
      </c>
      <c r="H190" s="92" t="s">
        <v>1</v>
      </c>
      <c r="I190" s="108" t="str">
        <f>VLOOKUP(Table1432[[#This Row],[NUTS II 2013]],Table162436[],2,FALSE)</f>
        <v>11</v>
      </c>
      <c r="J190" s="115" t="s">
        <v>1024</v>
      </c>
      <c r="K190" s="108" t="str">
        <f>VLOOKUP(Table1432[[#This Row],[NUTS III 2011]],Table1735[],2,FALSE)</f>
        <v>115</v>
      </c>
      <c r="L190" s="92" t="s">
        <v>72</v>
      </c>
      <c r="M190" s="108" t="str">
        <f>VLOOKUP(Table1432[[#This Row],[NUTS III 2013]],Table172537[],2,FALSE)</f>
        <v>11A</v>
      </c>
      <c r="N190" s="110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6">
        <v>6</v>
      </c>
      <c r="Q190" s="113">
        <v>55</v>
      </c>
    </row>
    <row r="191" spans="1:17" ht="18.75">
      <c r="A191" s="78" t="s">
        <v>231</v>
      </c>
      <c r="B191" s="14" t="s">
        <v>1050</v>
      </c>
      <c r="C191" s="93" t="s">
        <v>377</v>
      </c>
      <c r="D191" s="91" t="s">
        <v>17</v>
      </c>
      <c r="E191" s="108" t="str">
        <f>VLOOKUP(Table1432[[#This Row],[NUTS I]],Table1533[],2,FALSE)</f>
        <v>1</v>
      </c>
      <c r="F191" s="115" t="s">
        <v>1</v>
      </c>
      <c r="G191" s="108" t="str">
        <f>VLOOKUP(Table1432[[#This Row],[NUTS II 2011]],Table1634[],2,FALSE)</f>
        <v>11</v>
      </c>
      <c r="H191" s="92" t="s">
        <v>1</v>
      </c>
      <c r="I191" s="108" t="str">
        <f>VLOOKUP(Table1432[[#This Row],[NUTS II 2013]],Table162436[],2,FALSE)</f>
        <v>11</v>
      </c>
      <c r="J191" s="115" t="s">
        <v>1055</v>
      </c>
      <c r="K191" s="108" t="str">
        <f>VLOOKUP(Table1432[[#This Row],[NUTS III 2011]],Table1735[],2,FALSE)</f>
        <v>111</v>
      </c>
      <c r="L191" s="91" t="s">
        <v>67</v>
      </c>
      <c r="M191" s="108" t="str">
        <f>VLOOKUP(Table1432[[#This Row],[NUTS III 2013]],Table172537[],2,FALSE)</f>
        <v>111</v>
      </c>
      <c r="N191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6">
        <v>0</v>
      </c>
      <c r="Q191" s="114">
        <v>0</v>
      </c>
    </row>
    <row r="192" spans="1:17" ht="18.75">
      <c r="A192" s="77" t="s">
        <v>232</v>
      </c>
      <c r="B192" s="14" t="s">
        <v>918</v>
      </c>
      <c r="C192" s="93" t="s">
        <v>582</v>
      </c>
      <c r="D192" s="91" t="s">
        <v>17</v>
      </c>
      <c r="E192" s="108" t="str">
        <f>VLOOKUP(Table1432[[#This Row],[NUTS I]],Table1533[],2,FALSE)</f>
        <v>1</v>
      </c>
      <c r="F192" s="115" t="s">
        <v>18</v>
      </c>
      <c r="G192" s="108" t="str">
        <f>VLOOKUP(Table1432[[#This Row],[NUTS II 2011]],Table1634[],2,FALSE)</f>
        <v>16</v>
      </c>
      <c r="H192" s="91" t="s">
        <v>18</v>
      </c>
      <c r="I192" s="108" t="str">
        <f>VLOOKUP(Table1432[[#This Row],[NUTS II 2013]],Table162436[],2,FALSE)</f>
        <v>16</v>
      </c>
      <c r="J192" s="115" t="s">
        <v>933</v>
      </c>
      <c r="K192" s="108" t="str">
        <f>VLOOKUP(Table1432[[#This Row],[NUTS III 2011]],Table1735[],2,FALSE)</f>
        <v>164</v>
      </c>
      <c r="L192" s="91" t="s">
        <v>55</v>
      </c>
      <c r="M192" s="108" t="str">
        <f>VLOOKUP(Table1432[[#This Row],[NUTS III 2013]],Table172537[],2,FALSE)</f>
        <v>16F</v>
      </c>
      <c r="N19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6">
        <v>1</v>
      </c>
      <c r="Q192" s="113">
        <v>1</v>
      </c>
    </row>
    <row r="193" spans="1:17" ht="18.75">
      <c r="A193" s="78" t="s">
        <v>233</v>
      </c>
      <c r="B193" s="14" t="s">
        <v>942</v>
      </c>
      <c r="C193" s="93" t="s">
        <v>595</v>
      </c>
      <c r="D193" s="91" t="s">
        <v>17</v>
      </c>
      <c r="E193" s="108" t="str">
        <f>VLOOKUP(Table1432[[#This Row],[NUTS I]],Table1533[],2,FALSE)</f>
        <v>1</v>
      </c>
      <c r="F193" s="115" t="s">
        <v>18</v>
      </c>
      <c r="G193" s="108" t="str">
        <f>VLOOKUP(Table1432[[#This Row],[NUTS II 2011]],Table1634[],2,FALSE)</f>
        <v>16</v>
      </c>
      <c r="H193" s="91" t="s">
        <v>18</v>
      </c>
      <c r="I193" s="108" t="str">
        <f>VLOOKUP(Table1432[[#This Row],[NUTS II 2013]],Table162436[],2,FALSE)</f>
        <v>16</v>
      </c>
      <c r="J193" s="115" t="s">
        <v>950</v>
      </c>
      <c r="K193" s="108" t="str">
        <f>VLOOKUP(Table1432[[#This Row],[NUTS III 2011]],Table1735[],2,FALSE)</f>
        <v>162</v>
      </c>
      <c r="L193" s="91" t="s">
        <v>69</v>
      </c>
      <c r="M193" s="108" t="str">
        <f>VLOOKUP(Table1432[[#This Row],[NUTS III 2013]],Table172537[],2,FALSE)</f>
        <v>16E</v>
      </c>
      <c r="N193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6">
        <v>0</v>
      </c>
      <c r="Q193" s="114">
        <v>0</v>
      </c>
    </row>
    <row r="194" spans="1:17" ht="18.75">
      <c r="A194" s="78" t="s">
        <v>234</v>
      </c>
      <c r="B194" s="14" t="s">
        <v>1012</v>
      </c>
      <c r="C194" s="93" t="s">
        <v>668</v>
      </c>
      <c r="D194" s="91" t="s">
        <v>17</v>
      </c>
      <c r="E194" s="108" t="str">
        <f>VLOOKUP(Table1432[[#This Row],[NUTS I]],Table1533[],2,FALSE)</f>
        <v>1</v>
      </c>
      <c r="F194" s="115" t="s">
        <v>1</v>
      </c>
      <c r="G194" s="108" t="str">
        <f>VLOOKUP(Table1432[[#This Row],[NUTS II 2011]],Table1634[],2,FALSE)</f>
        <v>11</v>
      </c>
      <c r="H194" s="92" t="s">
        <v>1</v>
      </c>
      <c r="I194" s="108" t="str">
        <f>VLOOKUP(Table1432[[#This Row],[NUTS II 2013]],Table162436[],2,FALSE)</f>
        <v>11</v>
      </c>
      <c r="J194" s="115" t="s">
        <v>1024</v>
      </c>
      <c r="K194" s="108" t="str">
        <f>VLOOKUP(Table1432[[#This Row],[NUTS III 2011]],Table1735[],2,FALSE)</f>
        <v>115</v>
      </c>
      <c r="L194" s="91" t="s">
        <v>59</v>
      </c>
      <c r="M194" s="108" t="str">
        <f>VLOOKUP(Table1432[[#This Row],[NUTS III 2013]],Table172537[],2,FALSE)</f>
        <v>11C</v>
      </c>
      <c r="N194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6">
        <v>27</v>
      </c>
      <c r="Q194" s="113">
        <v>27</v>
      </c>
    </row>
    <row r="195" spans="1:17" ht="31.5">
      <c r="A195" s="77" t="s">
        <v>235</v>
      </c>
      <c r="B195" s="14" t="s">
        <v>908</v>
      </c>
      <c r="C195" s="93" t="s">
        <v>572</v>
      </c>
      <c r="D195" s="91" t="s">
        <v>17</v>
      </c>
      <c r="E195" s="108" t="str">
        <f>VLOOKUP(Table1432[[#This Row],[NUTS I]],Table1533[],2,FALSE)</f>
        <v>1</v>
      </c>
      <c r="F195" s="115" t="s">
        <v>18</v>
      </c>
      <c r="G195" s="108" t="str">
        <f>VLOOKUP(Table1432[[#This Row],[NUTS II 2011]],Table1634[],2,FALSE)</f>
        <v>16</v>
      </c>
      <c r="H195" s="91" t="s">
        <v>18</v>
      </c>
      <c r="I195" s="108" t="str">
        <f>VLOOKUP(Table1432[[#This Row],[NUTS II 2013]],Table162436[],2,FALSE)</f>
        <v>16</v>
      </c>
      <c r="J195" s="115" t="s">
        <v>917</v>
      </c>
      <c r="K195" s="108" t="str">
        <f>VLOOKUP(Table1432[[#This Row],[NUTS III 2011]],Table1735[],2,FALSE)</f>
        <v>165</v>
      </c>
      <c r="L195" s="92" t="s">
        <v>23</v>
      </c>
      <c r="M195" s="108" t="str">
        <f>VLOOKUP(Table1432[[#This Row],[NUTS III 2013]],Table172537[],2,FALSE)</f>
        <v>16G</v>
      </c>
      <c r="N195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6">
        <v>2</v>
      </c>
      <c r="Q195" s="113">
        <v>2</v>
      </c>
    </row>
    <row r="196" spans="1:17" ht="18.75">
      <c r="A196" s="77" t="s">
        <v>236</v>
      </c>
      <c r="B196" s="14" t="s">
        <v>873</v>
      </c>
      <c r="C196" s="93" t="s">
        <v>560</v>
      </c>
      <c r="D196" s="91" t="s">
        <v>17</v>
      </c>
      <c r="E196" s="108" t="str">
        <f>VLOOKUP(Table1432[[#This Row],[NUTS I]],Table1533[],2,FALSE)</f>
        <v>1</v>
      </c>
      <c r="F196" s="115" t="s">
        <v>18</v>
      </c>
      <c r="G196" s="108" t="str">
        <f>VLOOKUP(Table1432[[#This Row],[NUTS II 2011]],Table1634[],2,FALSE)</f>
        <v>16</v>
      </c>
      <c r="H196" s="91" t="s">
        <v>18</v>
      </c>
      <c r="I196" s="108" t="str">
        <f>VLOOKUP(Table1432[[#This Row],[NUTS II 2013]],Table162436[],2,FALSE)</f>
        <v>16</v>
      </c>
      <c r="J196" s="115" t="s">
        <v>877</v>
      </c>
      <c r="K196" s="108" t="str">
        <f>VLOOKUP(Table1432[[#This Row],[NUTS III 2011]],Table1735[],2,FALSE)</f>
        <v>169</v>
      </c>
      <c r="L196" s="91" t="s">
        <v>110</v>
      </c>
      <c r="M196" s="108" t="str">
        <f>VLOOKUP(Table1432[[#This Row],[NUTS III 2013]],Table172537[],2,FALSE)</f>
        <v>16H</v>
      </c>
      <c r="N196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6">
        <v>0</v>
      </c>
      <c r="Q196" s="113">
        <v>0</v>
      </c>
    </row>
    <row r="197" spans="1:17" ht="18.75">
      <c r="A197" s="78" t="s">
        <v>237</v>
      </c>
      <c r="B197" s="14" t="s">
        <v>985</v>
      </c>
      <c r="C197" s="93" t="s">
        <v>657</v>
      </c>
      <c r="D197" s="91" t="s">
        <v>17</v>
      </c>
      <c r="E197" s="108" t="str">
        <f>VLOOKUP(Table1432[[#This Row],[NUTS I]],Table1533[],2,FALSE)</f>
        <v>1</v>
      </c>
      <c r="F197" s="115" t="s">
        <v>1</v>
      </c>
      <c r="G197" s="108" t="str">
        <f>VLOOKUP(Table1432[[#This Row],[NUTS II 2011]],Table1634[],2,FALSE)</f>
        <v>11</v>
      </c>
      <c r="H197" s="92" t="s">
        <v>1</v>
      </c>
      <c r="I197" s="108" t="str">
        <f>VLOOKUP(Table1432[[#This Row],[NUTS II 2013]],Table162436[],2,FALSE)</f>
        <v>11</v>
      </c>
      <c r="J197" s="115" t="s">
        <v>41</v>
      </c>
      <c r="K197" s="108" t="str">
        <f>VLOOKUP(Table1432[[#This Row],[NUTS III 2011]],Table1735[],2,FALSE)</f>
        <v>117</v>
      </c>
      <c r="L197" s="91" t="s">
        <v>41</v>
      </c>
      <c r="M197" s="108" t="str">
        <f>VLOOKUP(Table1432[[#This Row],[NUTS III 2013]],Table172537[],2,FALSE)</f>
        <v>11D</v>
      </c>
      <c r="N197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6">
        <v>0</v>
      </c>
      <c r="Q197" s="114">
        <v>0</v>
      </c>
    </row>
    <row r="198" spans="1:17" ht="18.75">
      <c r="A198" s="77" t="s">
        <v>238</v>
      </c>
      <c r="B198" s="14" t="s">
        <v>925</v>
      </c>
      <c r="C198" s="93" t="s">
        <v>594</v>
      </c>
      <c r="D198" s="91" t="s">
        <v>17</v>
      </c>
      <c r="E198" s="108" t="str">
        <f>VLOOKUP(Table1432[[#This Row],[NUTS I]],Table1533[],2,FALSE)</f>
        <v>1</v>
      </c>
      <c r="F198" s="115" t="s">
        <v>18</v>
      </c>
      <c r="G198" s="108" t="str">
        <f>VLOOKUP(Table1432[[#This Row],[NUTS II 2011]],Table1634[],2,FALSE)</f>
        <v>16</v>
      </c>
      <c r="H198" s="91" t="s">
        <v>18</v>
      </c>
      <c r="I198" s="108" t="str">
        <f>VLOOKUP(Table1432[[#This Row],[NUTS II 2013]],Table162436[],2,FALSE)</f>
        <v>16</v>
      </c>
      <c r="J198" s="115" t="s">
        <v>933</v>
      </c>
      <c r="K198" s="108" t="str">
        <f>VLOOKUP(Table1432[[#This Row],[NUTS III 2011]],Table1735[],2,FALSE)</f>
        <v>164</v>
      </c>
      <c r="L198" s="91" t="s">
        <v>69</v>
      </c>
      <c r="M198" s="108" t="str">
        <f>VLOOKUP(Table1432[[#This Row],[NUTS III 2013]],Table172537[],2,FALSE)</f>
        <v>16E</v>
      </c>
      <c r="N198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6">
        <v>0</v>
      </c>
      <c r="Q198" s="113">
        <v>0</v>
      </c>
    </row>
    <row r="199" spans="1:17" ht="18.75">
      <c r="A199" s="78" t="s">
        <v>239</v>
      </c>
      <c r="B199" s="14" t="s">
        <v>861</v>
      </c>
      <c r="C199" s="93" t="s">
        <v>625</v>
      </c>
      <c r="D199" s="91" t="s">
        <v>17</v>
      </c>
      <c r="E199" s="108" t="str">
        <f>VLOOKUP(Table1432[[#This Row],[NUTS I]],Table1533[],2,FALSE)</f>
        <v>1</v>
      </c>
      <c r="F199" s="115" t="s">
        <v>18</v>
      </c>
      <c r="G199" s="108" t="str">
        <f>VLOOKUP(Table1432[[#This Row],[NUTS II 2011]],Table1634[],2,FALSE)</f>
        <v>16</v>
      </c>
      <c r="H199" s="91" t="s">
        <v>18</v>
      </c>
      <c r="I199" s="108" t="str">
        <f>VLOOKUP(Table1432[[#This Row],[NUTS II 2013]],Table162436[],2,FALSE)</f>
        <v>16</v>
      </c>
      <c r="J199" s="115" t="s">
        <v>34</v>
      </c>
      <c r="K199" s="108" t="str">
        <f>VLOOKUP(Table1432[[#This Row],[NUTS III 2011]],Table1735[],2,FALSE)</f>
        <v>16B</v>
      </c>
      <c r="L199" s="92" t="s">
        <v>34</v>
      </c>
      <c r="M199" s="108" t="str">
        <f>VLOOKUP(Table1432[[#This Row],[NUTS III 2013]],Table172537[],2,FALSE)</f>
        <v>16B</v>
      </c>
      <c r="N199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6">
        <v>3</v>
      </c>
      <c r="Q199" s="114">
        <v>36</v>
      </c>
    </row>
    <row r="200" spans="1:17" ht="18.75">
      <c r="A200" s="77" t="s">
        <v>240</v>
      </c>
      <c r="B200" s="14" t="s">
        <v>992</v>
      </c>
      <c r="C200" s="93" t="s">
        <v>656</v>
      </c>
      <c r="D200" s="91" t="s">
        <v>17</v>
      </c>
      <c r="E200" s="108" t="str">
        <f>VLOOKUP(Table1432[[#This Row],[NUTS I]],Table1533[],2,FALSE)</f>
        <v>1</v>
      </c>
      <c r="F200" s="115" t="s">
        <v>1</v>
      </c>
      <c r="G200" s="108" t="str">
        <f>VLOOKUP(Table1432[[#This Row],[NUTS II 2011]],Table1634[],2,FALSE)</f>
        <v>11</v>
      </c>
      <c r="H200" s="92" t="s">
        <v>1</v>
      </c>
      <c r="I200" s="108" t="str">
        <f>VLOOKUP(Table1432[[#This Row],[NUTS II 2013]],Table162436[],2,FALSE)</f>
        <v>11</v>
      </c>
      <c r="J200" s="115" t="s">
        <v>41</v>
      </c>
      <c r="K200" s="108" t="str">
        <f>VLOOKUP(Table1432[[#This Row],[NUTS III 2011]],Table1735[],2,FALSE)</f>
        <v>117</v>
      </c>
      <c r="L200" s="91" t="s">
        <v>41</v>
      </c>
      <c r="M200" s="108" t="str">
        <f>VLOOKUP(Table1432[[#This Row],[NUTS III 2013]],Table172537[],2,FALSE)</f>
        <v>11D</v>
      </c>
      <c r="N200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6">
        <v>0</v>
      </c>
      <c r="Q200" s="113">
        <v>0</v>
      </c>
    </row>
    <row r="201" spans="1:17" ht="18.75">
      <c r="A201" s="78" t="s">
        <v>241</v>
      </c>
      <c r="B201" s="14" t="s">
        <v>880</v>
      </c>
      <c r="C201" s="93" t="s">
        <v>531</v>
      </c>
      <c r="D201" s="91" t="s">
        <v>17</v>
      </c>
      <c r="E201" s="108" t="str">
        <f>VLOOKUP(Table1432[[#This Row],[NUTS I]],Table1533[],2,FALSE)</f>
        <v>1</v>
      </c>
      <c r="F201" s="115" t="s">
        <v>18</v>
      </c>
      <c r="G201" s="108" t="str">
        <f>VLOOKUP(Table1432[[#This Row],[NUTS II 2011]],Table1634[],2,FALSE)</f>
        <v>16</v>
      </c>
      <c r="H201" s="91" t="s">
        <v>18</v>
      </c>
      <c r="I201" s="108" t="str">
        <f>VLOOKUP(Table1432[[#This Row],[NUTS II 2013]],Table162436[],2,FALSE)</f>
        <v>16</v>
      </c>
      <c r="J201" s="115" t="s">
        <v>888</v>
      </c>
      <c r="K201" s="108" t="str">
        <f>VLOOKUP(Table1432[[#This Row],[NUTS III 2011]],Table1735[],2,FALSE)</f>
        <v>168</v>
      </c>
      <c r="L201" s="92" t="s">
        <v>47</v>
      </c>
      <c r="M201" s="108" t="str">
        <f>VLOOKUP(Table1432[[#This Row],[NUTS III 2013]],Table172537[],2,FALSE)</f>
        <v>16J</v>
      </c>
      <c r="N201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6">
        <v>0</v>
      </c>
      <c r="Q201" s="114">
        <v>0</v>
      </c>
    </row>
    <row r="202" spans="1:17" ht="18.75">
      <c r="A202" s="78" t="s">
        <v>242</v>
      </c>
      <c r="B202" s="14" t="s">
        <v>935</v>
      </c>
      <c r="C202" s="93" t="s">
        <v>581</v>
      </c>
      <c r="D202" s="91" t="s">
        <v>17</v>
      </c>
      <c r="E202" s="108" t="str">
        <f>VLOOKUP(Table1432[[#This Row],[NUTS I]],Table1533[],2,FALSE)</f>
        <v>1</v>
      </c>
      <c r="F202" s="115" t="s">
        <v>18</v>
      </c>
      <c r="G202" s="108" t="str">
        <f>VLOOKUP(Table1432[[#This Row],[NUTS II 2011]],Table1634[],2,FALSE)</f>
        <v>16</v>
      </c>
      <c r="H202" s="91" t="s">
        <v>18</v>
      </c>
      <c r="I202" s="108" t="str">
        <f>VLOOKUP(Table1432[[#This Row],[NUTS II 2013]],Table162436[],2,FALSE)</f>
        <v>16</v>
      </c>
      <c r="J202" s="115" t="s">
        <v>940</v>
      </c>
      <c r="K202" s="108" t="str">
        <f>VLOOKUP(Table1432[[#This Row],[NUTS III 2011]],Table1735[],2,FALSE)</f>
        <v>163</v>
      </c>
      <c r="L202" s="91" t="s">
        <v>55</v>
      </c>
      <c r="M202" s="108" t="str">
        <f>VLOOKUP(Table1432[[#This Row],[NUTS III 2013]],Table172537[],2,FALSE)</f>
        <v>16F</v>
      </c>
      <c r="N20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6">
        <v>14</v>
      </c>
      <c r="Q202" s="114">
        <v>15</v>
      </c>
    </row>
    <row r="203" spans="1:17" ht="18.75">
      <c r="A203" s="77" t="s">
        <v>243</v>
      </c>
      <c r="B203" s="14" t="s">
        <v>741</v>
      </c>
      <c r="C203" s="93" t="s">
        <v>414</v>
      </c>
      <c r="D203" s="92" t="s">
        <v>64</v>
      </c>
      <c r="E203" s="109" t="str">
        <f>VLOOKUP(Table1432[[#This Row],[NUTS I]],Table1533[],2,FALSE)</f>
        <v>2</v>
      </c>
      <c r="F203" s="115" t="s">
        <v>64</v>
      </c>
      <c r="G203" s="108" t="str">
        <f>VLOOKUP(Table1432[[#This Row],[NUTS II 2011]],Table1634[],2,FALSE)</f>
        <v>20</v>
      </c>
      <c r="H203" s="91" t="s">
        <v>64</v>
      </c>
      <c r="I203" s="108" t="str">
        <f>VLOOKUP(Table1432[[#This Row],[NUTS II 2013]],Table162436[],2,FALSE)</f>
        <v>20</v>
      </c>
      <c r="J203" s="115" t="s">
        <v>64</v>
      </c>
      <c r="K203" s="108" t="str">
        <f>VLOOKUP(Table1432[[#This Row],[NUTS III 2011]],Table1735[],2,FALSE)</f>
        <v>200</v>
      </c>
      <c r="L203" s="115" t="s">
        <v>64</v>
      </c>
      <c r="M203" s="108" t="str">
        <f>VLOOKUP(Table1432[[#This Row],[NUTS III 2013]],Table172537[],2,FALSE)</f>
        <v>200</v>
      </c>
      <c r="N20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6">
        <v>0</v>
      </c>
      <c r="Q203" s="113">
        <v>0</v>
      </c>
    </row>
    <row r="204" spans="1:17" ht="18.75">
      <c r="A204" s="77" t="s">
        <v>244</v>
      </c>
      <c r="B204" s="14" t="s">
        <v>721</v>
      </c>
      <c r="C204" s="93" t="s">
        <v>396</v>
      </c>
      <c r="D204" s="92" t="s">
        <v>99</v>
      </c>
      <c r="E204" s="109" t="str">
        <f>VLOOKUP(Table1432[[#This Row],[NUTS I]],Table1533[],2,FALSE)</f>
        <v>3</v>
      </c>
      <c r="F204" s="115" t="s">
        <v>99</v>
      </c>
      <c r="G204" s="108" t="str">
        <f>VLOOKUP(Table1432[[#This Row],[NUTS II 2011]],Table1634[],2,FALSE)</f>
        <v>30</v>
      </c>
      <c r="H204" s="91" t="s">
        <v>99</v>
      </c>
      <c r="I204" s="108" t="str">
        <f>VLOOKUP(Table1432[[#This Row],[NUTS II 2013]],Table162436[],2,FALSE)</f>
        <v>30</v>
      </c>
      <c r="J204" s="115" t="s">
        <v>99</v>
      </c>
      <c r="K204" s="108" t="str">
        <f>VLOOKUP(Table1432[[#This Row],[NUTS III 2011]],Table1735[],2,FALSE)</f>
        <v>300</v>
      </c>
      <c r="L204" s="115" t="s">
        <v>99</v>
      </c>
      <c r="M204" s="108" t="str">
        <f>VLOOKUP(Table1432[[#This Row],[NUTS III 2013]],Table172537[],2,FALSE)</f>
        <v>300</v>
      </c>
      <c r="N20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6">
        <v>2</v>
      </c>
      <c r="Q204" s="113">
        <v>4</v>
      </c>
    </row>
    <row r="205" spans="1:17" ht="18.75">
      <c r="A205" s="77" t="s">
        <v>245</v>
      </c>
      <c r="B205" s="14" t="s">
        <v>1049</v>
      </c>
      <c r="C205" s="93" t="s">
        <v>378</v>
      </c>
      <c r="D205" s="91" t="s">
        <v>17</v>
      </c>
      <c r="E205" s="108" t="str">
        <f>VLOOKUP(Table1432[[#This Row],[NUTS I]],Table1533[],2,FALSE)</f>
        <v>1</v>
      </c>
      <c r="F205" s="115" t="s">
        <v>1</v>
      </c>
      <c r="G205" s="108" t="str">
        <f>VLOOKUP(Table1432[[#This Row],[NUTS II 2011]],Table1634[],2,FALSE)</f>
        <v>11</v>
      </c>
      <c r="H205" s="92" t="s">
        <v>1</v>
      </c>
      <c r="I205" s="108" t="str">
        <f>VLOOKUP(Table1432[[#This Row],[NUTS II 2013]],Table162436[],2,FALSE)</f>
        <v>11</v>
      </c>
      <c r="J205" s="115" t="s">
        <v>1055</v>
      </c>
      <c r="K205" s="108" t="str">
        <f>VLOOKUP(Table1432[[#This Row],[NUTS III 2011]],Table1735[],2,FALSE)</f>
        <v>111</v>
      </c>
      <c r="L205" s="91" t="s">
        <v>67</v>
      </c>
      <c r="M205" s="108" t="str">
        <f>VLOOKUP(Table1432[[#This Row],[NUTS III 2013]],Table172537[],2,FALSE)</f>
        <v>111</v>
      </c>
      <c r="N205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6">
        <v>4</v>
      </c>
      <c r="Q205" s="113">
        <v>13</v>
      </c>
    </row>
    <row r="206" spans="1:17" ht="18.75">
      <c r="A206" s="78" t="s">
        <v>246</v>
      </c>
      <c r="B206" s="14" t="s">
        <v>1048</v>
      </c>
      <c r="C206" s="93" t="s">
        <v>379</v>
      </c>
      <c r="D206" s="91" t="s">
        <v>17</v>
      </c>
      <c r="E206" s="108" t="str">
        <f>VLOOKUP(Table1432[[#This Row],[NUTS I]],Table1533[],2,FALSE)</f>
        <v>1</v>
      </c>
      <c r="F206" s="115" t="s">
        <v>1</v>
      </c>
      <c r="G206" s="108" t="str">
        <f>VLOOKUP(Table1432[[#This Row],[NUTS II 2011]],Table1634[],2,FALSE)</f>
        <v>11</v>
      </c>
      <c r="H206" s="92" t="s">
        <v>1</v>
      </c>
      <c r="I206" s="108" t="str">
        <f>VLOOKUP(Table1432[[#This Row],[NUTS II 2013]],Table162436[],2,FALSE)</f>
        <v>11</v>
      </c>
      <c r="J206" s="115" t="s">
        <v>1055</v>
      </c>
      <c r="K206" s="108" t="str">
        <f>VLOOKUP(Table1432[[#This Row],[NUTS III 2011]],Table1735[],2,FALSE)</f>
        <v>111</v>
      </c>
      <c r="L206" s="91" t="s">
        <v>67</v>
      </c>
      <c r="M206" s="108" t="str">
        <f>VLOOKUP(Table1432[[#This Row],[NUTS III 2013]],Table172537[],2,FALSE)</f>
        <v>111</v>
      </c>
      <c r="N206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6">
        <v>0</v>
      </c>
      <c r="Q206" s="114">
        <v>0</v>
      </c>
    </row>
    <row r="207" spans="1:17" ht="18.75">
      <c r="A207" s="78" t="s">
        <v>247</v>
      </c>
      <c r="B207" s="14" t="s">
        <v>802</v>
      </c>
      <c r="C207" s="93" t="s">
        <v>462</v>
      </c>
      <c r="D207" s="91" t="s">
        <v>17</v>
      </c>
      <c r="E207" s="108" t="str">
        <f>VLOOKUP(Table1432[[#This Row],[NUTS I]],Table1533[],2,FALSE)</f>
        <v>1</v>
      </c>
      <c r="F207" s="115" t="s">
        <v>25</v>
      </c>
      <c r="G207" s="108" t="str">
        <f>VLOOKUP(Table1432[[#This Row],[NUTS II 2011]],Table1634[],2,FALSE)</f>
        <v>18</v>
      </c>
      <c r="H207" s="92" t="s">
        <v>25</v>
      </c>
      <c r="I207" s="108" t="str">
        <f>VLOOKUP(Table1432[[#This Row],[NUTS II 2013]],Table162436[],2,FALSE)</f>
        <v>18</v>
      </c>
      <c r="J207" s="115" t="s">
        <v>53</v>
      </c>
      <c r="K207" s="108" t="str">
        <f>VLOOKUP(Table1432[[#This Row],[NUTS III 2011]],Table1735[],2,FALSE)</f>
        <v>182</v>
      </c>
      <c r="L207" s="91" t="s">
        <v>53</v>
      </c>
      <c r="M207" s="108" t="str">
        <f>VLOOKUP(Table1432[[#This Row],[NUTS III 2013]],Table172537[],2,FALSE)</f>
        <v>186</v>
      </c>
      <c r="N207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6">
        <v>2</v>
      </c>
      <c r="Q207" s="114">
        <v>3</v>
      </c>
    </row>
    <row r="208" spans="1:17" ht="18.75">
      <c r="A208" s="77" t="s">
        <v>248</v>
      </c>
      <c r="B208" s="14" t="s">
        <v>801</v>
      </c>
      <c r="C208" s="93" t="s">
        <v>461</v>
      </c>
      <c r="D208" s="91" t="s">
        <v>17</v>
      </c>
      <c r="E208" s="108" t="str">
        <f>VLOOKUP(Table1432[[#This Row],[NUTS I]],Table1533[],2,FALSE)</f>
        <v>1</v>
      </c>
      <c r="F208" s="115" t="s">
        <v>25</v>
      </c>
      <c r="G208" s="108" t="str">
        <f>VLOOKUP(Table1432[[#This Row],[NUTS II 2011]],Table1634[],2,FALSE)</f>
        <v>18</v>
      </c>
      <c r="H208" s="92" t="s">
        <v>25</v>
      </c>
      <c r="I208" s="108" t="str">
        <f>VLOOKUP(Table1432[[#This Row],[NUTS II 2013]],Table162436[],2,FALSE)</f>
        <v>18</v>
      </c>
      <c r="J208" s="115" t="s">
        <v>53</v>
      </c>
      <c r="K208" s="108" t="str">
        <f>VLOOKUP(Table1432[[#This Row],[NUTS III 2011]],Table1735[],2,FALSE)</f>
        <v>182</v>
      </c>
      <c r="L208" s="91" t="s">
        <v>53</v>
      </c>
      <c r="M208" s="108" t="str">
        <f>VLOOKUP(Table1432[[#This Row],[NUTS III 2013]],Table172537[],2,FALSE)</f>
        <v>186</v>
      </c>
      <c r="N208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6">
        <v>1</v>
      </c>
      <c r="Q208" s="113">
        <v>3</v>
      </c>
    </row>
    <row r="209" spans="1:17" ht="18.75">
      <c r="A209" s="78" t="s">
        <v>249</v>
      </c>
      <c r="B209" s="14" t="s">
        <v>792</v>
      </c>
      <c r="C209" s="93" t="s">
        <v>450</v>
      </c>
      <c r="D209" s="91" t="s">
        <v>17</v>
      </c>
      <c r="E209" s="108" t="str">
        <f>VLOOKUP(Table1432[[#This Row],[NUTS I]],Table1533[],2,FALSE)</f>
        <v>1</v>
      </c>
      <c r="F209" s="115" t="s">
        <v>25</v>
      </c>
      <c r="G209" s="108" t="str">
        <f>VLOOKUP(Table1432[[#This Row],[NUTS II 2011]],Table1634[],2,FALSE)</f>
        <v>18</v>
      </c>
      <c r="H209" s="92" t="s">
        <v>25</v>
      </c>
      <c r="I209" s="108" t="str">
        <f>VLOOKUP(Table1432[[#This Row],[NUTS II 2013]],Table162436[],2,FALSE)</f>
        <v>18</v>
      </c>
      <c r="J209" s="115" t="s">
        <v>26</v>
      </c>
      <c r="K209" s="108" t="str">
        <f>VLOOKUP(Table1432[[#This Row],[NUTS III 2011]],Table1735[],2,FALSE)</f>
        <v>183</v>
      </c>
      <c r="L209" s="91" t="s">
        <v>26</v>
      </c>
      <c r="M209" s="108" t="str">
        <f>VLOOKUP(Table1432[[#This Row],[NUTS III 2013]],Table172537[],2,FALSE)</f>
        <v>187</v>
      </c>
      <c r="N209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6">
        <v>0</v>
      </c>
      <c r="Q209" s="114">
        <v>0</v>
      </c>
    </row>
    <row r="210" spans="1:17" ht="18.75">
      <c r="A210" s="78" t="s">
        <v>250</v>
      </c>
      <c r="B210" s="14" t="s">
        <v>750</v>
      </c>
      <c r="C210" s="93" t="s">
        <v>432</v>
      </c>
      <c r="D210" s="91" t="s">
        <v>17</v>
      </c>
      <c r="E210" s="108" t="str">
        <f>VLOOKUP(Table1432[[#This Row],[NUTS I]],Table1533[],2,FALSE)</f>
        <v>1</v>
      </c>
      <c r="F210" s="115" t="s">
        <v>29</v>
      </c>
      <c r="G210" s="108" t="str">
        <f>VLOOKUP(Table1432[[#This Row],[NUTS II 2011]],Table1634[],2,FALSE)</f>
        <v>15</v>
      </c>
      <c r="H210" s="92" t="s">
        <v>29</v>
      </c>
      <c r="I210" s="108" t="str">
        <f>VLOOKUP(Table1432[[#This Row],[NUTS II 2013]],Table162436[],2,FALSE)</f>
        <v>15</v>
      </c>
      <c r="J210" s="115" t="s">
        <v>29</v>
      </c>
      <c r="K210" s="108">
        <f>VLOOKUP(Table1432[[#This Row],[NUTS III 2011]],Table1735[],2,FALSE)</f>
        <v>150</v>
      </c>
      <c r="L210" s="91" t="s">
        <v>29</v>
      </c>
      <c r="M210" s="108">
        <f>VLOOKUP(Table1432[[#This Row],[NUTS III 2013]],Table172537[],2,FALSE)</f>
        <v>150</v>
      </c>
      <c r="N210" s="110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6">
        <v>10</v>
      </c>
      <c r="Q210" s="114">
        <v>79</v>
      </c>
    </row>
    <row r="211" spans="1:17" ht="18.75">
      <c r="A211" s="78" t="s">
        <v>251</v>
      </c>
      <c r="B211" s="14" t="s">
        <v>1029</v>
      </c>
      <c r="C211" s="93" t="s">
        <v>695</v>
      </c>
      <c r="D211" s="91" t="s">
        <v>17</v>
      </c>
      <c r="E211" s="108" t="str">
        <f>VLOOKUP(Table1432[[#This Row],[NUTS I]],Table1533[],2,FALSE)</f>
        <v>1</v>
      </c>
      <c r="F211" s="115" t="s">
        <v>1</v>
      </c>
      <c r="G211" s="108" t="str">
        <f>VLOOKUP(Table1432[[#This Row],[NUTS II 2011]],Table1634[],2,FALSE)</f>
        <v>11</v>
      </c>
      <c r="H211" s="92" t="s">
        <v>1</v>
      </c>
      <c r="I211" s="108" t="str">
        <f>VLOOKUP(Table1432[[#This Row],[NUTS II 2013]],Table162436[],2,FALSE)</f>
        <v>11</v>
      </c>
      <c r="J211" s="115" t="s">
        <v>1035</v>
      </c>
      <c r="K211" s="108" t="str">
        <f>VLOOKUP(Table1432[[#This Row],[NUTS III 2011]],Table1735[],2,FALSE)</f>
        <v>114</v>
      </c>
      <c r="L211" s="92" t="s">
        <v>72</v>
      </c>
      <c r="M211" s="108" t="str">
        <f>VLOOKUP(Table1432[[#This Row],[NUTS III 2013]],Table172537[],2,FALSE)</f>
        <v>11A</v>
      </c>
      <c r="N211" s="110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6">
        <v>90</v>
      </c>
      <c r="Q211" s="114">
        <v>2094</v>
      </c>
    </row>
    <row r="212" spans="1:17" ht="18.75">
      <c r="A212" s="77" t="s">
        <v>252</v>
      </c>
      <c r="B212" s="14" t="s">
        <v>934</v>
      </c>
      <c r="C212" s="93" t="s">
        <v>580</v>
      </c>
      <c r="D212" s="91" t="s">
        <v>17</v>
      </c>
      <c r="E212" s="108" t="str">
        <f>VLOOKUP(Table1432[[#This Row],[NUTS I]],Table1533[],2,FALSE)</f>
        <v>1</v>
      </c>
      <c r="F212" s="115" t="s">
        <v>18</v>
      </c>
      <c r="G212" s="108" t="str">
        <f>VLOOKUP(Table1432[[#This Row],[NUTS II 2011]],Table1634[],2,FALSE)</f>
        <v>16</v>
      </c>
      <c r="H212" s="91" t="s">
        <v>18</v>
      </c>
      <c r="I212" s="108" t="str">
        <f>VLOOKUP(Table1432[[#This Row],[NUTS II 2013]],Table162436[],2,FALSE)</f>
        <v>16</v>
      </c>
      <c r="J212" s="115" t="s">
        <v>940</v>
      </c>
      <c r="K212" s="108" t="str">
        <f>VLOOKUP(Table1432[[#This Row],[NUTS III 2011]],Table1735[],2,FALSE)</f>
        <v>163</v>
      </c>
      <c r="L212" s="91" t="s">
        <v>55</v>
      </c>
      <c r="M212" s="108" t="str">
        <f>VLOOKUP(Table1432[[#This Row],[NUTS III 2013]],Table172537[],2,FALSE)</f>
        <v>16F</v>
      </c>
      <c r="N212" s="110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6">
        <v>0</v>
      </c>
      <c r="Q212" s="113">
        <v>0</v>
      </c>
    </row>
    <row r="213" spans="1:17" ht="18.75">
      <c r="A213" s="78" t="s">
        <v>253</v>
      </c>
      <c r="B213" s="14" t="s">
        <v>720</v>
      </c>
      <c r="C213" s="93" t="s">
        <v>395</v>
      </c>
      <c r="D213" s="92" t="s">
        <v>99</v>
      </c>
      <c r="E213" s="109" t="str">
        <f>VLOOKUP(Table1432[[#This Row],[NUTS I]],Table1533[],2,FALSE)</f>
        <v>3</v>
      </c>
      <c r="F213" s="115" t="s">
        <v>99</v>
      </c>
      <c r="G213" s="108" t="str">
        <f>VLOOKUP(Table1432[[#This Row],[NUTS II 2011]],Table1634[],2,FALSE)</f>
        <v>30</v>
      </c>
      <c r="H213" s="91" t="s">
        <v>99</v>
      </c>
      <c r="I213" s="108" t="str">
        <f>VLOOKUP(Table1432[[#This Row],[NUTS II 2013]],Table162436[],2,FALSE)</f>
        <v>30</v>
      </c>
      <c r="J213" s="115" t="s">
        <v>99</v>
      </c>
      <c r="K213" s="108" t="str">
        <f>VLOOKUP(Table1432[[#This Row],[NUTS III 2011]],Table1735[],2,FALSE)</f>
        <v>300</v>
      </c>
      <c r="L213" s="115" t="s">
        <v>99</v>
      </c>
      <c r="M213" s="108" t="str">
        <f>VLOOKUP(Table1432[[#This Row],[NUTS III 2013]],Table172537[],2,FALSE)</f>
        <v>300</v>
      </c>
      <c r="N213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6">
        <v>1</v>
      </c>
      <c r="Q213" s="114">
        <v>18</v>
      </c>
    </row>
    <row r="214" spans="1:17" ht="18.75">
      <c r="A214" s="78" t="s">
        <v>254</v>
      </c>
      <c r="B214" s="14" t="s">
        <v>715</v>
      </c>
      <c r="C214" s="93" t="s">
        <v>394</v>
      </c>
      <c r="D214" s="92" t="s">
        <v>99</v>
      </c>
      <c r="E214" s="109" t="str">
        <f>VLOOKUP(Table1432[[#This Row],[NUTS I]],Table1533[],2,FALSE)</f>
        <v>3</v>
      </c>
      <c r="F214" s="115" t="s">
        <v>99</v>
      </c>
      <c r="G214" s="108" t="str">
        <f>VLOOKUP(Table1432[[#This Row],[NUTS II 2011]],Table1634[],2,FALSE)</f>
        <v>30</v>
      </c>
      <c r="H214" s="91" t="s">
        <v>99</v>
      </c>
      <c r="I214" s="108" t="str">
        <f>VLOOKUP(Table1432[[#This Row],[NUTS II 2013]],Table162436[],2,FALSE)</f>
        <v>30</v>
      </c>
      <c r="J214" s="115" t="s">
        <v>99</v>
      </c>
      <c r="K214" s="108" t="str">
        <f>VLOOKUP(Table1432[[#This Row],[NUTS III 2011]],Table1735[],2,FALSE)</f>
        <v>300</v>
      </c>
      <c r="L214" s="115" t="s">
        <v>99</v>
      </c>
      <c r="M214" s="108" t="str">
        <f>VLOOKUP(Table1432[[#This Row],[NUTS III 2013]],Table172537[],2,FALSE)</f>
        <v>300</v>
      </c>
      <c r="N21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6">
        <v>0</v>
      </c>
      <c r="Q214" s="114">
        <v>0</v>
      </c>
    </row>
    <row r="215" spans="1:17" ht="18.75">
      <c r="A215" s="78" t="s">
        <v>255</v>
      </c>
      <c r="B215" s="14" t="s">
        <v>1041</v>
      </c>
      <c r="C215" s="93" t="s">
        <v>707</v>
      </c>
      <c r="D215" s="91" t="s">
        <v>17</v>
      </c>
      <c r="E215" s="108" t="str">
        <f>VLOOKUP(Table1432[[#This Row],[NUTS I]],Table1533[],2,FALSE)</f>
        <v>1</v>
      </c>
      <c r="F215" s="115" t="s">
        <v>1</v>
      </c>
      <c r="G215" s="108" t="str">
        <f>VLOOKUP(Table1432[[#This Row],[NUTS II 2011]],Table1634[],2,FALSE)</f>
        <v>11</v>
      </c>
      <c r="H215" s="92" t="s">
        <v>1</v>
      </c>
      <c r="I215" s="108" t="str">
        <f>VLOOKUP(Table1432[[#This Row],[NUTS II 2013]],Table162436[],2,FALSE)</f>
        <v>11</v>
      </c>
      <c r="J215" s="115" t="s">
        <v>94</v>
      </c>
      <c r="K215" s="108" t="str">
        <f>VLOOKUP(Table1432[[#This Row],[NUTS III 2011]],Table1735[],2,FALSE)</f>
        <v>113</v>
      </c>
      <c r="L215" s="91" t="s">
        <v>94</v>
      </c>
      <c r="M215" s="108" t="str">
        <f>VLOOKUP(Table1432[[#This Row],[NUTS III 2013]],Table172537[],2,FALSE)</f>
        <v>119</v>
      </c>
      <c r="N215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6">
        <v>0</v>
      </c>
      <c r="Q215" s="114">
        <v>0</v>
      </c>
    </row>
    <row r="216" spans="1:17" ht="18.75">
      <c r="A216" s="77" t="s">
        <v>256</v>
      </c>
      <c r="B216" s="14" t="s">
        <v>1028</v>
      </c>
      <c r="C216" s="93" t="s">
        <v>694</v>
      </c>
      <c r="D216" s="91" t="s">
        <v>17</v>
      </c>
      <c r="E216" s="108" t="str">
        <f>VLOOKUP(Table1432[[#This Row],[NUTS I]],Table1533[],2,FALSE)</f>
        <v>1</v>
      </c>
      <c r="F216" s="115" t="s">
        <v>1</v>
      </c>
      <c r="G216" s="108" t="str">
        <f>VLOOKUP(Table1432[[#This Row],[NUTS II 2011]],Table1634[],2,FALSE)</f>
        <v>11</v>
      </c>
      <c r="H216" s="92" t="s">
        <v>1</v>
      </c>
      <c r="I216" s="108" t="str">
        <f>VLOOKUP(Table1432[[#This Row],[NUTS II 2013]],Table162436[],2,FALSE)</f>
        <v>11</v>
      </c>
      <c r="J216" s="115" t="s">
        <v>1035</v>
      </c>
      <c r="K216" s="108" t="str">
        <f>VLOOKUP(Table1432[[#This Row],[NUTS III 2011]],Table1735[],2,FALSE)</f>
        <v>114</v>
      </c>
      <c r="L216" s="92" t="s">
        <v>72</v>
      </c>
      <c r="M216" s="108" t="str">
        <f>VLOOKUP(Table1432[[#This Row],[NUTS III 2013]],Table172537[],2,FALSE)</f>
        <v>11A</v>
      </c>
      <c r="N216" s="110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6">
        <v>3</v>
      </c>
      <c r="Q216" s="113">
        <v>11</v>
      </c>
    </row>
    <row r="217" spans="1:17" ht="18.75">
      <c r="A217" s="78" t="s">
        <v>257</v>
      </c>
      <c r="B217" s="14" t="s">
        <v>740</v>
      </c>
      <c r="C217" s="93" t="s">
        <v>413</v>
      </c>
      <c r="D217" s="92" t="s">
        <v>64</v>
      </c>
      <c r="E217" s="109" t="str">
        <f>VLOOKUP(Table1432[[#This Row],[NUTS I]],Table1533[],2,FALSE)</f>
        <v>2</v>
      </c>
      <c r="F217" s="115" t="s">
        <v>64</v>
      </c>
      <c r="G217" s="108" t="str">
        <f>VLOOKUP(Table1432[[#This Row],[NUTS II 2011]],Table1634[],2,FALSE)</f>
        <v>20</v>
      </c>
      <c r="H217" s="91" t="s">
        <v>64</v>
      </c>
      <c r="I217" s="108" t="str">
        <f>VLOOKUP(Table1432[[#This Row],[NUTS II 2013]],Table162436[],2,FALSE)</f>
        <v>20</v>
      </c>
      <c r="J217" s="115" t="s">
        <v>64</v>
      </c>
      <c r="K217" s="108" t="str">
        <f>VLOOKUP(Table1432[[#This Row],[NUTS III 2011]],Table1735[],2,FALSE)</f>
        <v>200</v>
      </c>
      <c r="L217" s="115" t="s">
        <v>64</v>
      </c>
      <c r="M217" s="108" t="str">
        <f>VLOOKUP(Table1432[[#This Row],[NUTS III 2013]],Table172537[],2,FALSE)</f>
        <v>200</v>
      </c>
      <c r="N217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6">
        <v>0</v>
      </c>
      <c r="Q217" s="114">
        <v>0</v>
      </c>
    </row>
    <row r="218" spans="1:17" ht="18.75">
      <c r="A218" s="78" t="s">
        <v>258</v>
      </c>
      <c r="B218" s="14" t="s">
        <v>897</v>
      </c>
      <c r="C218" s="93" t="s">
        <v>559</v>
      </c>
      <c r="D218" s="91" t="s">
        <v>17</v>
      </c>
      <c r="E218" s="108" t="str">
        <f>VLOOKUP(Table1432[[#This Row],[NUTS I]],Table1533[],2,FALSE)</f>
        <v>1</v>
      </c>
      <c r="F218" s="115" t="s">
        <v>18</v>
      </c>
      <c r="G218" s="108" t="str">
        <f>VLOOKUP(Table1432[[#This Row],[NUTS II 2011]],Table1634[],2,FALSE)</f>
        <v>16</v>
      </c>
      <c r="H218" s="91" t="s">
        <v>18</v>
      </c>
      <c r="I218" s="108" t="str">
        <f>VLOOKUP(Table1432[[#This Row],[NUTS II 2013]],Table162436[],2,FALSE)</f>
        <v>16</v>
      </c>
      <c r="J218" s="115" t="s">
        <v>900</v>
      </c>
      <c r="K218" s="108" t="str">
        <f>VLOOKUP(Table1432[[#This Row],[NUTS III 2011]],Table1735[],2,FALSE)</f>
        <v>166</v>
      </c>
      <c r="L218" s="91" t="s">
        <v>110</v>
      </c>
      <c r="M218" s="108" t="str">
        <f>VLOOKUP(Table1432[[#This Row],[NUTS III 2013]],Table172537[],2,FALSE)</f>
        <v>16H</v>
      </c>
      <c r="N218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6">
        <v>0</v>
      </c>
      <c r="Q218" s="114">
        <v>0</v>
      </c>
    </row>
    <row r="219" spans="1:17" ht="18.75">
      <c r="A219" s="77" t="s">
        <v>259</v>
      </c>
      <c r="B219" s="14" t="s">
        <v>791</v>
      </c>
      <c r="C219" s="93" t="s">
        <v>449</v>
      </c>
      <c r="D219" s="91" t="s">
        <v>17</v>
      </c>
      <c r="E219" s="108" t="str">
        <f>VLOOKUP(Table1432[[#This Row],[NUTS I]],Table1533[],2,FALSE)</f>
        <v>1</v>
      </c>
      <c r="F219" s="115" t="s">
        <v>25</v>
      </c>
      <c r="G219" s="108" t="str">
        <f>VLOOKUP(Table1432[[#This Row],[NUTS II 2011]],Table1634[],2,FALSE)</f>
        <v>18</v>
      </c>
      <c r="H219" s="92" t="s">
        <v>25</v>
      </c>
      <c r="I219" s="108" t="str">
        <f>VLOOKUP(Table1432[[#This Row],[NUTS II 2013]],Table162436[],2,FALSE)</f>
        <v>18</v>
      </c>
      <c r="J219" s="115" t="s">
        <v>26</v>
      </c>
      <c r="K219" s="108" t="str">
        <f>VLOOKUP(Table1432[[#This Row],[NUTS III 2011]],Table1735[],2,FALSE)</f>
        <v>183</v>
      </c>
      <c r="L219" s="91" t="s">
        <v>26</v>
      </c>
      <c r="M219" s="108" t="str">
        <f>VLOOKUP(Table1432[[#This Row],[NUTS III 2013]],Table172537[],2,FALSE)</f>
        <v>187</v>
      </c>
      <c r="N219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6">
        <v>2</v>
      </c>
      <c r="Q219" s="113">
        <v>14</v>
      </c>
    </row>
    <row r="220" spans="1:17" ht="31.5">
      <c r="A220" s="78" t="s">
        <v>260</v>
      </c>
      <c r="B220" s="14" t="s">
        <v>790</v>
      </c>
      <c r="C220" s="93" t="s">
        <v>448</v>
      </c>
      <c r="D220" s="91" t="s">
        <v>17</v>
      </c>
      <c r="E220" s="108" t="str">
        <f>VLOOKUP(Table1432[[#This Row],[NUTS I]],Table1533[],2,FALSE)</f>
        <v>1</v>
      </c>
      <c r="F220" s="115" t="s">
        <v>25</v>
      </c>
      <c r="G220" s="108" t="str">
        <f>VLOOKUP(Table1432[[#This Row],[NUTS II 2011]],Table1634[],2,FALSE)</f>
        <v>18</v>
      </c>
      <c r="H220" s="92" t="s">
        <v>25</v>
      </c>
      <c r="I220" s="108" t="str">
        <f>VLOOKUP(Table1432[[#This Row],[NUTS II 2013]],Table162436[],2,FALSE)</f>
        <v>18</v>
      </c>
      <c r="J220" s="115" t="s">
        <v>26</v>
      </c>
      <c r="K220" s="108" t="str">
        <f>VLOOKUP(Table1432[[#This Row],[NUTS III 2011]],Table1735[],2,FALSE)</f>
        <v>183</v>
      </c>
      <c r="L220" s="91" t="s">
        <v>26</v>
      </c>
      <c r="M220" s="108" t="str">
        <f>VLOOKUP(Table1432[[#This Row],[NUTS III 2013]],Table172537[],2,FALSE)</f>
        <v>187</v>
      </c>
      <c r="N220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6">
        <v>5</v>
      </c>
      <c r="Q220" s="114">
        <v>40</v>
      </c>
    </row>
    <row r="221" spans="1:17" ht="18.75">
      <c r="A221" s="78" t="s">
        <v>261</v>
      </c>
      <c r="B221" s="14" t="s">
        <v>1008</v>
      </c>
      <c r="C221" s="93" t="s">
        <v>667</v>
      </c>
      <c r="D221" s="91" t="s">
        <v>17</v>
      </c>
      <c r="E221" s="108" t="str">
        <f>VLOOKUP(Table1432[[#This Row],[NUTS I]],Table1533[],2,FALSE)</f>
        <v>1</v>
      </c>
      <c r="F221" s="115" t="s">
        <v>1</v>
      </c>
      <c r="G221" s="108" t="str">
        <f>VLOOKUP(Table1432[[#This Row],[NUTS II 2011]],Table1634[],2,FALSE)</f>
        <v>11</v>
      </c>
      <c r="H221" s="92" t="s">
        <v>1</v>
      </c>
      <c r="I221" s="108" t="str">
        <f>VLOOKUP(Table1432[[#This Row],[NUTS II 2013]],Table162436[],2,FALSE)</f>
        <v>11</v>
      </c>
      <c r="J221" s="115" t="s">
        <v>1024</v>
      </c>
      <c r="K221" s="108" t="str">
        <f>VLOOKUP(Table1432[[#This Row],[NUTS III 2011]],Table1735[],2,FALSE)</f>
        <v>115</v>
      </c>
      <c r="L221" s="91" t="s">
        <v>59</v>
      </c>
      <c r="M221" s="108" t="str">
        <f>VLOOKUP(Table1432[[#This Row],[NUTS III 2013]],Table172537[],2,FALSE)</f>
        <v>11C</v>
      </c>
      <c r="N221" s="110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6">
        <v>2</v>
      </c>
      <c r="Q221" s="113">
        <v>2</v>
      </c>
    </row>
    <row r="222" spans="1:17" ht="18.75">
      <c r="A222" s="77" t="s">
        <v>262</v>
      </c>
      <c r="B222" s="14" t="s">
        <v>719</v>
      </c>
      <c r="C222" s="93" t="s">
        <v>393</v>
      </c>
      <c r="D222" s="92" t="s">
        <v>99</v>
      </c>
      <c r="E222" s="109" t="str">
        <f>VLOOKUP(Table1432[[#This Row],[NUTS I]],Table1533[],2,FALSE)</f>
        <v>3</v>
      </c>
      <c r="F222" s="115" t="s">
        <v>99</v>
      </c>
      <c r="G222" s="108" t="str">
        <f>VLOOKUP(Table1432[[#This Row],[NUTS II 2011]],Table1634[],2,FALSE)</f>
        <v>30</v>
      </c>
      <c r="H222" s="91" t="s">
        <v>99</v>
      </c>
      <c r="I222" s="108" t="str">
        <f>VLOOKUP(Table1432[[#This Row],[NUTS II 2013]],Table162436[],2,FALSE)</f>
        <v>30</v>
      </c>
      <c r="J222" s="115" t="s">
        <v>99</v>
      </c>
      <c r="K222" s="108" t="str">
        <f>VLOOKUP(Table1432[[#This Row],[NUTS III 2011]],Table1735[],2,FALSE)</f>
        <v>300</v>
      </c>
      <c r="L222" s="115" t="s">
        <v>99</v>
      </c>
      <c r="M222" s="108" t="str">
        <f>VLOOKUP(Table1432[[#This Row],[NUTS III 2013]],Table172537[],2,FALSE)</f>
        <v>300</v>
      </c>
      <c r="N222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6">
        <v>0</v>
      </c>
      <c r="Q222" s="113">
        <v>0</v>
      </c>
    </row>
    <row r="223" spans="1:17" ht="18.75">
      <c r="A223" s="78" t="s">
        <v>263</v>
      </c>
      <c r="B223" s="14" t="s">
        <v>1010</v>
      </c>
      <c r="C223" s="93" t="s">
        <v>681</v>
      </c>
      <c r="D223" s="91" t="s">
        <v>17</v>
      </c>
      <c r="E223" s="108" t="str">
        <f>VLOOKUP(Table1432[[#This Row],[NUTS I]],Table1533[],2,FALSE)</f>
        <v>1</v>
      </c>
      <c r="F223" s="115" t="s">
        <v>1</v>
      </c>
      <c r="G223" s="108" t="str">
        <f>VLOOKUP(Table1432[[#This Row],[NUTS II 2011]],Table1634[],2,FALSE)</f>
        <v>11</v>
      </c>
      <c r="H223" s="92" t="s">
        <v>1</v>
      </c>
      <c r="I223" s="108" t="str">
        <f>VLOOKUP(Table1432[[#This Row],[NUTS II 2013]],Table162436[],2,FALSE)</f>
        <v>11</v>
      </c>
      <c r="J223" s="115" t="s">
        <v>1024</v>
      </c>
      <c r="K223" s="108" t="str">
        <f>VLOOKUP(Table1432[[#This Row],[NUTS III 2011]],Table1735[],2,FALSE)</f>
        <v>115</v>
      </c>
      <c r="L223" s="92" t="s">
        <v>90</v>
      </c>
      <c r="M223" s="108" t="str">
        <f>VLOOKUP(Table1432[[#This Row],[NUTS III 2013]],Table172537[],2,FALSE)</f>
        <v>11B</v>
      </c>
      <c r="N223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6">
        <v>6</v>
      </c>
      <c r="Q223" s="114">
        <v>6</v>
      </c>
    </row>
    <row r="224" spans="1:17" ht="18.75">
      <c r="A224" s="77" t="s">
        <v>264</v>
      </c>
      <c r="B224" s="14" t="s">
        <v>739</v>
      </c>
      <c r="C224" s="93" t="s">
        <v>412</v>
      </c>
      <c r="D224" s="92" t="s">
        <v>64</v>
      </c>
      <c r="E224" s="109" t="str">
        <f>VLOOKUP(Table1432[[#This Row],[NUTS I]],Table1533[],2,FALSE)</f>
        <v>2</v>
      </c>
      <c r="F224" s="115" t="s">
        <v>64</v>
      </c>
      <c r="G224" s="108" t="str">
        <f>VLOOKUP(Table1432[[#This Row],[NUTS II 2011]],Table1634[],2,FALSE)</f>
        <v>20</v>
      </c>
      <c r="H224" s="91" t="s">
        <v>64</v>
      </c>
      <c r="I224" s="108" t="str">
        <f>VLOOKUP(Table1432[[#This Row],[NUTS II 2013]],Table162436[],2,FALSE)</f>
        <v>20</v>
      </c>
      <c r="J224" s="115" t="s">
        <v>64</v>
      </c>
      <c r="K224" s="108" t="str">
        <f>VLOOKUP(Table1432[[#This Row],[NUTS III 2011]],Table1735[],2,FALSE)</f>
        <v>200</v>
      </c>
      <c r="L224" s="115" t="s">
        <v>64</v>
      </c>
      <c r="M224" s="108" t="str">
        <f>VLOOKUP(Table1432[[#This Row],[NUTS III 2013]],Table172537[],2,FALSE)</f>
        <v>200</v>
      </c>
      <c r="N224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6">
        <v>6</v>
      </c>
      <c r="Q224" s="113">
        <v>7</v>
      </c>
    </row>
    <row r="225" spans="1:17" ht="18.75">
      <c r="A225" s="78" t="s">
        <v>265</v>
      </c>
      <c r="B225" s="14" t="s">
        <v>763</v>
      </c>
      <c r="C225" s="93" t="s">
        <v>478</v>
      </c>
      <c r="D225" s="91" t="s">
        <v>17</v>
      </c>
      <c r="E225" s="108" t="str">
        <f>VLOOKUP(Table1432[[#This Row],[NUTS I]],Table1533[],2,FALSE)</f>
        <v>1</v>
      </c>
      <c r="F225" s="115" t="s">
        <v>25</v>
      </c>
      <c r="G225" s="108" t="str">
        <f>VLOOKUP(Table1432[[#This Row],[NUTS II 2011]],Table1634[],2,FALSE)</f>
        <v>18</v>
      </c>
      <c r="H225" s="92" t="s">
        <v>25</v>
      </c>
      <c r="I225" s="108" t="str">
        <f>VLOOKUP(Table1432[[#This Row],[NUTS II 2013]],Table162436[],2,FALSE)</f>
        <v>18</v>
      </c>
      <c r="J225" s="115" t="s">
        <v>49</v>
      </c>
      <c r="K225" s="108" t="str">
        <f>VLOOKUP(Table1432[[#This Row],[NUTS III 2011]],Table1735[],2,FALSE)</f>
        <v>185</v>
      </c>
      <c r="L225" s="91" t="s">
        <v>49</v>
      </c>
      <c r="M225" s="108" t="str">
        <f>VLOOKUP(Table1432[[#This Row],[NUTS III 2013]],Table172537[],2,FALSE)</f>
        <v>185</v>
      </c>
      <c r="N225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6">
        <v>15</v>
      </c>
      <c r="Q225" s="114">
        <v>17</v>
      </c>
    </row>
    <row r="226" spans="1:17" ht="18.75">
      <c r="A226" s="78" t="s">
        <v>266</v>
      </c>
      <c r="B226" s="14" t="s">
        <v>991</v>
      </c>
      <c r="C226" s="93" t="s">
        <v>655</v>
      </c>
      <c r="D226" s="91" t="s">
        <v>17</v>
      </c>
      <c r="E226" s="108" t="str">
        <f>VLOOKUP(Table1432[[#This Row],[NUTS I]],Table1533[],2,FALSE)</f>
        <v>1</v>
      </c>
      <c r="F226" s="115" t="s">
        <v>1</v>
      </c>
      <c r="G226" s="108" t="str">
        <f>VLOOKUP(Table1432[[#This Row],[NUTS II 2011]],Table1634[],2,FALSE)</f>
        <v>11</v>
      </c>
      <c r="H226" s="92" t="s">
        <v>1</v>
      </c>
      <c r="I226" s="108" t="str">
        <f>VLOOKUP(Table1432[[#This Row],[NUTS II 2013]],Table162436[],2,FALSE)</f>
        <v>11</v>
      </c>
      <c r="J226" s="115" t="s">
        <v>41</v>
      </c>
      <c r="K226" s="108" t="str">
        <f>VLOOKUP(Table1432[[#This Row],[NUTS III 2011]],Table1735[],2,FALSE)</f>
        <v>117</v>
      </c>
      <c r="L226" s="91" t="s">
        <v>41</v>
      </c>
      <c r="M226" s="108" t="str">
        <f>VLOOKUP(Table1432[[#This Row],[NUTS III 2013]],Table172537[],2,FALSE)</f>
        <v>11D</v>
      </c>
      <c r="N226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6">
        <v>1</v>
      </c>
      <c r="Q226" s="114">
        <v>2</v>
      </c>
    </row>
    <row r="227" spans="1:17" ht="18.75">
      <c r="A227" s="77" t="s">
        <v>267</v>
      </c>
      <c r="B227" s="14" t="s">
        <v>879</v>
      </c>
      <c r="C227" s="93" t="s">
        <v>530</v>
      </c>
      <c r="D227" s="91" t="s">
        <v>17</v>
      </c>
      <c r="E227" s="108" t="str">
        <f>VLOOKUP(Table1432[[#This Row],[NUTS I]],Table1533[],2,FALSE)</f>
        <v>1</v>
      </c>
      <c r="F227" s="115" t="s">
        <v>18</v>
      </c>
      <c r="G227" s="108" t="str">
        <f>VLOOKUP(Table1432[[#This Row],[NUTS II 2011]],Table1634[],2,FALSE)</f>
        <v>16</v>
      </c>
      <c r="H227" s="91" t="s">
        <v>18</v>
      </c>
      <c r="I227" s="108" t="str">
        <f>VLOOKUP(Table1432[[#This Row],[NUTS II 2013]],Table162436[],2,FALSE)</f>
        <v>16</v>
      </c>
      <c r="J227" s="115" t="s">
        <v>888</v>
      </c>
      <c r="K227" s="108" t="str">
        <f>VLOOKUP(Table1432[[#This Row],[NUTS III 2011]],Table1735[],2,FALSE)</f>
        <v>168</v>
      </c>
      <c r="L227" s="92" t="s">
        <v>47</v>
      </c>
      <c r="M227" s="108" t="str">
        <f>VLOOKUP(Table1432[[#This Row],[NUTS III 2013]],Table172537[],2,FALSE)</f>
        <v>16J</v>
      </c>
      <c r="N227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6">
        <v>3</v>
      </c>
      <c r="Q227" s="113">
        <v>99</v>
      </c>
    </row>
    <row r="228" spans="1:17" ht="31.5">
      <c r="A228" s="77" t="s">
        <v>268</v>
      </c>
      <c r="B228" s="14" t="s">
        <v>762</v>
      </c>
      <c r="C228" s="93" t="s">
        <v>477</v>
      </c>
      <c r="D228" s="91" t="s">
        <v>17</v>
      </c>
      <c r="E228" s="108" t="str">
        <f>VLOOKUP(Table1432[[#This Row],[NUTS I]],Table1533[],2,FALSE)</f>
        <v>1</v>
      </c>
      <c r="F228" s="115" t="s">
        <v>25</v>
      </c>
      <c r="G228" s="108" t="str">
        <f>VLOOKUP(Table1432[[#This Row],[NUTS II 2011]],Table1634[],2,FALSE)</f>
        <v>18</v>
      </c>
      <c r="H228" s="92" t="s">
        <v>25</v>
      </c>
      <c r="I228" s="108" t="str">
        <f>VLOOKUP(Table1432[[#This Row],[NUTS II 2013]],Table162436[],2,FALSE)</f>
        <v>18</v>
      </c>
      <c r="J228" s="115" t="s">
        <v>49</v>
      </c>
      <c r="K228" s="108" t="str">
        <f>VLOOKUP(Table1432[[#This Row],[NUTS III 2011]],Table1735[],2,FALSE)</f>
        <v>185</v>
      </c>
      <c r="L228" s="91" t="s">
        <v>49</v>
      </c>
      <c r="M228" s="108" t="str">
        <f>VLOOKUP(Table1432[[#This Row],[NUTS III 2013]],Table172537[],2,FALSE)</f>
        <v>185</v>
      </c>
      <c r="N228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6">
        <v>6</v>
      </c>
      <c r="Q228" s="113">
        <v>22</v>
      </c>
    </row>
    <row r="229" spans="1:17" ht="18.75">
      <c r="A229" s="78" t="s">
        <v>269</v>
      </c>
      <c r="B229" s="14" t="s">
        <v>907</v>
      </c>
      <c r="C229" s="93" t="s">
        <v>571</v>
      </c>
      <c r="D229" s="91" t="s">
        <v>17</v>
      </c>
      <c r="E229" s="108" t="str">
        <f>VLOOKUP(Table1432[[#This Row],[NUTS I]],Table1533[],2,FALSE)</f>
        <v>1</v>
      </c>
      <c r="F229" s="115" t="s">
        <v>18</v>
      </c>
      <c r="G229" s="108" t="str">
        <f>VLOOKUP(Table1432[[#This Row],[NUTS II 2011]],Table1634[],2,FALSE)</f>
        <v>16</v>
      </c>
      <c r="H229" s="91" t="s">
        <v>18</v>
      </c>
      <c r="I229" s="108" t="str">
        <f>VLOOKUP(Table1432[[#This Row],[NUTS II 2013]],Table162436[],2,FALSE)</f>
        <v>16</v>
      </c>
      <c r="J229" s="115" t="s">
        <v>917</v>
      </c>
      <c r="K229" s="108" t="str">
        <f>VLOOKUP(Table1432[[#This Row],[NUTS III 2011]],Table1735[],2,FALSE)</f>
        <v>165</v>
      </c>
      <c r="L229" s="92" t="s">
        <v>23</v>
      </c>
      <c r="M229" s="108" t="str">
        <f>VLOOKUP(Table1432[[#This Row],[NUTS III 2013]],Table172537[],2,FALSE)</f>
        <v>16G</v>
      </c>
      <c r="N229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6">
        <v>1</v>
      </c>
      <c r="Q229" s="114">
        <v>8</v>
      </c>
    </row>
    <row r="230" spans="1:17" ht="18.75">
      <c r="A230" s="78" t="s">
        <v>270</v>
      </c>
      <c r="B230" s="14" t="s">
        <v>718</v>
      </c>
      <c r="C230" s="93" t="s">
        <v>392</v>
      </c>
      <c r="D230" s="92" t="s">
        <v>99</v>
      </c>
      <c r="E230" s="109" t="str">
        <f>VLOOKUP(Table1432[[#This Row],[NUTS I]],Table1533[],2,FALSE)</f>
        <v>3</v>
      </c>
      <c r="F230" s="115" t="s">
        <v>99</v>
      </c>
      <c r="G230" s="108" t="str">
        <f>VLOOKUP(Table1432[[#This Row],[NUTS II 2011]],Table1634[],2,FALSE)</f>
        <v>30</v>
      </c>
      <c r="H230" s="91" t="s">
        <v>99</v>
      </c>
      <c r="I230" s="108" t="str">
        <f>VLOOKUP(Table1432[[#This Row],[NUTS II 2013]],Table162436[],2,FALSE)</f>
        <v>30</v>
      </c>
      <c r="J230" s="115" t="s">
        <v>99</v>
      </c>
      <c r="K230" s="108" t="str">
        <f>VLOOKUP(Table1432[[#This Row],[NUTS III 2011]],Table1735[],2,FALSE)</f>
        <v>300</v>
      </c>
      <c r="L230" s="115" t="s">
        <v>99</v>
      </c>
      <c r="M230" s="108" t="str">
        <f>VLOOKUP(Table1432[[#This Row],[NUTS III 2013]],Table172537[],2,FALSE)</f>
        <v>300</v>
      </c>
      <c r="N230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6">
        <v>0</v>
      </c>
      <c r="Q230" s="114">
        <v>0</v>
      </c>
    </row>
    <row r="231" spans="1:17" ht="31.5">
      <c r="A231" s="77" t="s">
        <v>271</v>
      </c>
      <c r="B231" s="14" t="s">
        <v>735</v>
      </c>
      <c r="C231" s="93" t="s">
        <v>411</v>
      </c>
      <c r="D231" s="92" t="s">
        <v>64</v>
      </c>
      <c r="E231" s="109" t="str">
        <f>VLOOKUP(Table1432[[#This Row],[NUTS I]],Table1533[],2,FALSE)</f>
        <v>2</v>
      </c>
      <c r="F231" s="115" t="s">
        <v>64</v>
      </c>
      <c r="G231" s="108" t="str">
        <f>VLOOKUP(Table1432[[#This Row],[NUTS II 2011]],Table1634[],2,FALSE)</f>
        <v>20</v>
      </c>
      <c r="H231" s="91" t="s">
        <v>64</v>
      </c>
      <c r="I231" s="108" t="str">
        <f>VLOOKUP(Table1432[[#This Row],[NUTS II 2013]],Table162436[],2,FALSE)</f>
        <v>20</v>
      </c>
      <c r="J231" s="115" t="s">
        <v>64</v>
      </c>
      <c r="K231" s="108" t="str">
        <f>VLOOKUP(Table1432[[#This Row],[NUTS III 2011]],Table1735[],2,FALSE)</f>
        <v>200</v>
      </c>
      <c r="L231" s="115" t="s">
        <v>64</v>
      </c>
      <c r="M231" s="108" t="str">
        <f>VLOOKUP(Table1432[[#This Row],[NUTS III 2013]],Table172537[],2,FALSE)</f>
        <v>200</v>
      </c>
      <c r="N231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6">
        <v>5</v>
      </c>
      <c r="Q231" s="113">
        <v>5</v>
      </c>
    </row>
    <row r="232" spans="1:17" ht="31.5">
      <c r="A232" s="77" t="s">
        <v>272</v>
      </c>
      <c r="B232" s="14" t="s">
        <v>727</v>
      </c>
      <c r="C232" s="93" t="s">
        <v>410</v>
      </c>
      <c r="D232" s="92" t="s">
        <v>64</v>
      </c>
      <c r="E232" s="109" t="str">
        <f>VLOOKUP(Table1432[[#This Row],[NUTS I]],Table1533[],2,FALSE)</f>
        <v>2</v>
      </c>
      <c r="F232" s="115" t="s">
        <v>64</v>
      </c>
      <c r="G232" s="108" t="str">
        <f>VLOOKUP(Table1432[[#This Row],[NUTS II 2011]],Table1634[],2,FALSE)</f>
        <v>20</v>
      </c>
      <c r="H232" s="91" t="s">
        <v>64</v>
      </c>
      <c r="I232" s="108" t="str">
        <f>VLOOKUP(Table1432[[#This Row],[NUTS II 2013]],Table162436[],2,FALSE)</f>
        <v>20</v>
      </c>
      <c r="J232" s="115" t="s">
        <v>64</v>
      </c>
      <c r="K232" s="108" t="str">
        <f>VLOOKUP(Table1432[[#This Row],[NUTS III 2011]],Table1735[],2,FALSE)</f>
        <v>200</v>
      </c>
      <c r="L232" s="115" t="s">
        <v>64</v>
      </c>
      <c r="M232" s="108" t="str">
        <f>VLOOKUP(Table1432[[#This Row],[NUTS III 2013]],Table172537[],2,FALSE)</f>
        <v>200</v>
      </c>
      <c r="N232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6">
        <v>0</v>
      </c>
      <c r="Q232" s="113">
        <v>0</v>
      </c>
    </row>
    <row r="233" spans="1:17" ht="31.5">
      <c r="A233" s="78" t="s">
        <v>273</v>
      </c>
      <c r="B233" s="14" t="s">
        <v>1004</v>
      </c>
      <c r="C233" s="93" t="s">
        <v>693</v>
      </c>
      <c r="D233" s="91" t="s">
        <v>17</v>
      </c>
      <c r="E233" s="108" t="str">
        <f>VLOOKUP(Table1432[[#This Row],[NUTS I]],Table1533[],2,FALSE)</f>
        <v>1</v>
      </c>
      <c r="F233" s="115" t="s">
        <v>1</v>
      </c>
      <c r="G233" s="108" t="str">
        <f>VLOOKUP(Table1432[[#This Row],[NUTS II 2011]],Table1634[],2,FALSE)</f>
        <v>11</v>
      </c>
      <c r="H233" s="92" t="s">
        <v>1</v>
      </c>
      <c r="I233" s="108" t="str">
        <f>VLOOKUP(Table1432[[#This Row],[NUTS II 2013]],Table162436[],2,FALSE)</f>
        <v>11</v>
      </c>
      <c r="J233" s="115" t="s">
        <v>1007</v>
      </c>
      <c r="K233" s="108" t="str">
        <f>VLOOKUP(Table1432[[#This Row],[NUTS III 2011]],Table1735[],2,FALSE)</f>
        <v>116</v>
      </c>
      <c r="L233" s="92" t="s">
        <v>72</v>
      </c>
      <c r="M233" s="108" t="str">
        <f>VLOOKUP(Table1432[[#This Row],[NUTS III 2013]],Table172537[],2,FALSE)</f>
        <v>11A</v>
      </c>
      <c r="N233" s="110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6">
        <v>15</v>
      </c>
      <c r="Q233" s="114">
        <v>121</v>
      </c>
    </row>
    <row r="234" spans="1:17" ht="31.5">
      <c r="A234" s="77" t="s">
        <v>274</v>
      </c>
      <c r="B234" s="14" t="s">
        <v>990</v>
      </c>
      <c r="C234" s="93" t="s">
        <v>654</v>
      </c>
      <c r="D234" s="91" t="s">
        <v>17</v>
      </c>
      <c r="E234" s="108" t="str">
        <f>VLOOKUP(Table1432[[#This Row],[NUTS I]],Table1533[],2,FALSE)</f>
        <v>1</v>
      </c>
      <c r="F234" s="115" t="s">
        <v>1</v>
      </c>
      <c r="G234" s="108" t="str">
        <f>VLOOKUP(Table1432[[#This Row],[NUTS II 2011]],Table1634[],2,FALSE)</f>
        <v>11</v>
      </c>
      <c r="H234" s="92" t="s">
        <v>1</v>
      </c>
      <c r="I234" s="108" t="str">
        <f>VLOOKUP(Table1432[[#This Row],[NUTS II 2013]],Table162436[],2,FALSE)</f>
        <v>11</v>
      </c>
      <c r="J234" s="115" t="s">
        <v>41</v>
      </c>
      <c r="K234" s="108" t="str">
        <f>VLOOKUP(Table1432[[#This Row],[NUTS III 2011]],Table1735[],2,FALSE)</f>
        <v>117</v>
      </c>
      <c r="L234" s="91" t="s">
        <v>41</v>
      </c>
      <c r="M234" s="108" t="str">
        <f>VLOOKUP(Table1432[[#This Row],[NUTS III 2013]],Table172537[],2,FALSE)</f>
        <v>11D</v>
      </c>
      <c r="N234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6">
        <v>1</v>
      </c>
      <c r="Q234" s="113">
        <v>6</v>
      </c>
    </row>
    <row r="235" spans="1:17" ht="18.75">
      <c r="A235" s="77" t="s">
        <v>275</v>
      </c>
      <c r="B235" s="14" t="s">
        <v>717</v>
      </c>
      <c r="C235" s="93" t="s">
        <v>391</v>
      </c>
      <c r="D235" s="92" t="s">
        <v>99</v>
      </c>
      <c r="E235" s="109" t="str">
        <f>VLOOKUP(Table1432[[#This Row],[NUTS I]],Table1533[],2,FALSE)</f>
        <v>3</v>
      </c>
      <c r="F235" s="115" t="s">
        <v>99</v>
      </c>
      <c r="G235" s="108" t="str">
        <f>VLOOKUP(Table1432[[#This Row],[NUTS II 2011]],Table1634[],2,FALSE)</f>
        <v>30</v>
      </c>
      <c r="H235" s="91" t="s">
        <v>99</v>
      </c>
      <c r="I235" s="108" t="str">
        <f>VLOOKUP(Table1432[[#This Row],[NUTS II 2013]],Table162436[],2,FALSE)</f>
        <v>30</v>
      </c>
      <c r="J235" s="115" t="s">
        <v>99</v>
      </c>
      <c r="K235" s="108" t="str">
        <f>VLOOKUP(Table1432[[#This Row],[NUTS III 2011]],Table1735[],2,FALSE)</f>
        <v>300</v>
      </c>
      <c r="L235" s="115" t="s">
        <v>99</v>
      </c>
      <c r="M235" s="108" t="str">
        <f>VLOOKUP(Table1432[[#This Row],[NUTS III 2013]],Table172537[],2,FALSE)</f>
        <v>300</v>
      </c>
      <c r="N235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6">
        <v>0</v>
      </c>
      <c r="Q235" s="113">
        <v>0</v>
      </c>
    </row>
    <row r="236" spans="1:17" ht="18.75">
      <c r="A236" s="78" t="s">
        <v>276</v>
      </c>
      <c r="B236" s="14" t="s">
        <v>761</v>
      </c>
      <c r="C236" s="93" t="s">
        <v>476</v>
      </c>
      <c r="D236" s="91" t="s">
        <v>17</v>
      </c>
      <c r="E236" s="108" t="str">
        <f>VLOOKUP(Table1432[[#This Row],[NUTS I]],Table1533[],2,FALSE)</f>
        <v>1</v>
      </c>
      <c r="F236" s="115" t="s">
        <v>25</v>
      </c>
      <c r="G236" s="108" t="str">
        <f>VLOOKUP(Table1432[[#This Row],[NUTS II 2011]],Table1634[],2,FALSE)</f>
        <v>18</v>
      </c>
      <c r="H236" s="92" t="s">
        <v>25</v>
      </c>
      <c r="I236" s="108" t="str">
        <f>VLOOKUP(Table1432[[#This Row],[NUTS II 2013]],Table162436[],2,FALSE)</f>
        <v>18</v>
      </c>
      <c r="J236" s="115" t="s">
        <v>49</v>
      </c>
      <c r="K236" s="108" t="str">
        <f>VLOOKUP(Table1432[[#This Row],[NUTS III 2011]],Table1735[],2,FALSE)</f>
        <v>185</v>
      </c>
      <c r="L236" s="91" t="s">
        <v>49</v>
      </c>
      <c r="M236" s="108" t="str">
        <f>VLOOKUP(Table1432[[#This Row],[NUTS III 2013]],Table172537[],2,FALSE)</f>
        <v>185</v>
      </c>
      <c r="N236" s="110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6">
        <v>5</v>
      </c>
      <c r="Q236" s="114">
        <v>32</v>
      </c>
    </row>
    <row r="237" spans="1:17" ht="31.5">
      <c r="A237" s="77" t="s">
        <v>277</v>
      </c>
      <c r="B237" s="14" t="s">
        <v>818</v>
      </c>
      <c r="C237" s="93" t="s">
        <v>502</v>
      </c>
      <c r="D237" s="91" t="s">
        <v>17</v>
      </c>
      <c r="E237" s="108" t="str">
        <f>VLOOKUP(Table1432[[#This Row],[NUTS I]],Table1533[],2,FALSE)</f>
        <v>1</v>
      </c>
      <c r="F237" s="115" t="s">
        <v>25</v>
      </c>
      <c r="G237" s="108" t="str">
        <f>VLOOKUP(Table1432[[#This Row],[NUTS II 2011]],Table1634[],2,FALSE)</f>
        <v>18</v>
      </c>
      <c r="H237" s="92" t="s">
        <v>25</v>
      </c>
      <c r="I237" s="108" t="str">
        <f>VLOOKUP(Table1432[[#This Row],[NUTS II 2013]],Table162436[],2,FALSE)</f>
        <v>18</v>
      </c>
      <c r="J237" s="115" t="s">
        <v>31</v>
      </c>
      <c r="K237" s="108" t="str">
        <f>VLOOKUP(Table1432[[#This Row],[NUTS III 2011]],Table1735[],2,FALSE)</f>
        <v>181</v>
      </c>
      <c r="L237" s="91" t="s">
        <v>31</v>
      </c>
      <c r="M237" s="108" t="str">
        <f>VLOOKUP(Table1432[[#This Row],[NUTS III 2013]],Table172537[],2,FALSE)</f>
        <v>181</v>
      </c>
      <c r="N237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6">
        <v>2</v>
      </c>
      <c r="Q237" s="113">
        <v>2</v>
      </c>
    </row>
    <row r="238" spans="1:17" ht="18.75">
      <c r="A238" s="77" t="s">
        <v>278</v>
      </c>
      <c r="B238" s="14" t="s">
        <v>1037</v>
      </c>
      <c r="C238" s="93" t="s">
        <v>692</v>
      </c>
      <c r="D238" s="91" t="s">
        <v>17</v>
      </c>
      <c r="E238" s="108" t="str">
        <f>VLOOKUP(Table1432[[#This Row],[NUTS I]],Table1533[],2,FALSE)</f>
        <v>1</v>
      </c>
      <c r="F238" s="115" t="s">
        <v>1</v>
      </c>
      <c r="G238" s="108" t="str">
        <f>VLOOKUP(Table1432[[#This Row],[NUTS II 2011]],Table1634[],2,FALSE)</f>
        <v>11</v>
      </c>
      <c r="H238" s="92" t="s">
        <v>1</v>
      </c>
      <c r="I238" s="108" t="str">
        <f>VLOOKUP(Table1432[[#This Row],[NUTS II 2013]],Table162436[],2,FALSE)</f>
        <v>11</v>
      </c>
      <c r="J238" s="115" t="s">
        <v>94</v>
      </c>
      <c r="K238" s="108" t="str">
        <f>VLOOKUP(Table1432[[#This Row],[NUTS III 2011]],Table1735[],2,FALSE)</f>
        <v>113</v>
      </c>
      <c r="L238" s="92" t="s">
        <v>72</v>
      </c>
      <c r="M238" s="108" t="str">
        <f>VLOOKUP(Table1432[[#This Row],[NUTS III 2013]],Table172537[],2,FALSE)</f>
        <v>11A</v>
      </c>
      <c r="N238" s="110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6">
        <v>1</v>
      </c>
      <c r="Q238" s="113">
        <v>5</v>
      </c>
    </row>
    <row r="239" spans="1:17" ht="31.5">
      <c r="A239" s="77" t="s">
        <v>279</v>
      </c>
      <c r="B239" s="14" t="s">
        <v>749</v>
      </c>
      <c r="C239" s="93" t="s">
        <v>431</v>
      </c>
      <c r="D239" s="91" t="s">
        <v>17</v>
      </c>
      <c r="E239" s="108" t="str">
        <f>VLOOKUP(Table1432[[#This Row],[NUTS I]],Table1533[],2,FALSE)</f>
        <v>1</v>
      </c>
      <c r="F239" s="115" t="s">
        <v>29</v>
      </c>
      <c r="G239" s="108" t="str">
        <f>VLOOKUP(Table1432[[#This Row],[NUTS II 2011]],Table1634[],2,FALSE)</f>
        <v>15</v>
      </c>
      <c r="H239" s="92" t="s">
        <v>29</v>
      </c>
      <c r="I239" s="108" t="str">
        <f>VLOOKUP(Table1432[[#This Row],[NUTS II 2013]],Table162436[],2,FALSE)</f>
        <v>15</v>
      </c>
      <c r="J239" s="115" t="s">
        <v>29</v>
      </c>
      <c r="K239" s="108">
        <f>VLOOKUP(Table1432[[#This Row],[NUTS III 2011]],Table1735[],2,FALSE)</f>
        <v>150</v>
      </c>
      <c r="L239" s="91" t="s">
        <v>29</v>
      </c>
      <c r="M239" s="108">
        <f>VLOOKUP(Table1432[[#This Row],[NUTS III 2013]],Table172537[],2,FALSE)</f>
        <v>150</v>
      </c>
      <c r="N239" s="110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6">
        <v>0</v>
      </c>
      <c r="Q239" s="113">
        <v>0</v>
      </c>
    </row>
    <row r="240" spans="1:17" ht="31.5">
      <c r="A240" s="78" t="s">
        <v>280</v>
      </c>
      <c r="B240" s="14" t="s">
        <v>1002</v>
      </c>
      <c r="C240" s="93" t="s">
        <v>691</v>
      </c>
      <c r="D240" s="91" t="s">
        <v>17</v>
      </c>
      <c r="E240" s="108" t="str">
        <f>VLOOKUP(Table1432[[#This Row],[NUTS I]],Table1533[],2,FALSE)</f>
        <v>1</v>
      </c>
      <c r="F240" s="115" t="s">
        <v>1</v>
      </c>
      <c r="G240" s="108" t="str">
        <f>VLOOKUP(Table1432[[#This Row],[NUTS II 2011]],Table1634[],2,FALSE)</f>
        <v>11</v>
      </c>
      <c r="H240" s="92" t="s">
        <v>1</v>
      </c>
      <c r="I240" s="108" t="str">
        <f>VLOOKUP(Table1432[[#This Row],[NUTS II 2013]],Table162436[],2,FALSE)</f>
        <v>11</v>
      </c>
      <c r="J240" s="115" t="s">
        <v>1007</v>
      </c>
      <c r="K240" s="108" t="str">
        <f>VLOOKUP(Table1432[[#This Row],[NUTS III 2011]],Table1735[],2,FALSE)</f>
        <v>116</v>
      </c>
      <c r="L240" s="92" t="s">
        <v>72</v>
      </c>
      <c r="M240" s="108" t="str">
        <f>VLOOKUP(Table1432[[#This Row],[NUTS III 2013]],Table172537[],2,FALSE)</f>
        <v>11A</v>
      </c>
      <c r="N240" s="110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6">
        <v>0</v>
      </c>
      <c r="Q240" s="114">
        <v>0</v>
      </c>
    </row>
    <row r="241" spans="1:17" ht="31.5">
      <c r="A241" s="78" t="s">
        <v>281</v>
      </c>
      <c r="B241" s="14" t="s">
        <v>984</v>
      </c>
      <c r="C241" s="93" t="s">
        <v>653</v>
      </c>
      <c r="D241" s="91" t="s">
        <v>17</v>
      </c>
      <c r="E241" s="108" t="str">
        <f>VLOOKUP(Table1432[[#This Row],[NUTS I]],Table1533[],2,FALSE)</f>
        <v>1</v>
      </c>
      <c r="F241" s="115" t="s">
        <v>1</v>
      </c>
      <c r="G241" s="108" t="str">
        <f>VLOOKUP(Table1432[[#This Row],[NUTS II 2011]],Table1634[],2,FALSE)</f>
        <v>11</v>
      </c>
      <c r="H241" s="92" t="s">
        <v>1</v>
      </c>
      <c r="I241" s="108" t="str">
        <f>VLOOKUP(Table1432[[#This Row],[NUTS II 2013]],Table162436[],2,FALSE)</f>
        <v>11</v>
      </c>
      <c r="J241" s="115" t="s">
        <v>41</v>
      </c>
      <c r="K241" s="108" t="str">
        <f>VLOOKUP(Table1432[[#This Row],[NUTS III 2011]],Table1735[],2,FALSE)</f>
        <v>117</v>
      </c>
      <c r="L241" s="91" t="s">
        <v>41</v>
      </c>
      <c r="M241" s="108" t="str">
        <f>VLOOKUP(Table1432[[#This Row],[NUTS III 2013]],Table172537[],2,FALSE)</f>
        <v>11D</v>
      </c>
      <c r="N241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6">
        <v>3</v>
      </c>
      <c r="Q241" s="114">
        <v>7</v>
      </c>
    </row>
    <row r="242" spans="1:17" ht="18.75">
      <c r="A242" s="77" t="s">
        <v>282</v>
      </c>
      <c r="B242" s="14" t="s">
        <v>906</v>
      </c>
      <c r="C242" s="93" t="s">
        <v>570</v>
      </c>
      <c r="D242" s="91" t="s">
        <v>17</v>
      </c>
      <c r="E242" s="108" t="str">
        <f>VLOOKUP(Table1432[[#This Row],[NUTS I]],Table1533[],2,FALSE)</f>
        <v>1</v>
      </c>
      <c r="F242" s="115" t="s">
        <v>18</v>
      </c>
      <c r="G242" s="108" t="str">
        <f>VLOOKUP(Table1432[[#This Row],[NUTS II 2011]],Table1634[],2,FALSE)</f>
        <v>16</v>
      </c>
      <c r="H242" s="91" t="s">
        <v>18</v>
      </c>
      <c r="I242" s="108" t="str">
        <f>VLOOKUP(Table1432[[#This Row],[NUTS II 2013]],Table162436[],2,FALSE)</f>
        <v>16</v>
      </c>
      <c r="J242" s="115" t="s">
        <v>917</v>
      </c>
      <c r="K242" s="108" t="str">
        <f>VLOOKUP(Table1432[[#This Row],[NUTS III 2011]],Table1735[],2,FALSE)</f>
        <v>165</v>
      </c>
      <c r="L242" s="92" t="s">
        <v>23</v>
      </c>
      <c r="M242" s="108" t="str">
        <f>VLOOKUP(Table1432[[#This Row],[NUTS III 2013]],Table172537[],2,FALSE)</f>
        <v>16G</v>
      </c>
      <c r="N242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6">
        <v>0</v>
      </c>
      <c r="Q242" s="113">
        <v>0</v>
      </c>
    </row>
    <row r="243" spans="1:17" ht="31.5">
      <c r="A243" s="78" t="s">
        <v>283</v>
      </c>
      <c r="B243" s="14" t="s">
        <v>730</v>
      </c>
      <c r="C243" s="93" t="s">
        <v>409</v>
      </c>
      <c r="D243" s="92" t="s">
        <v>64</v>
      </c>
      <c r="E243" s="109" t="str">
        <f>VLOOKUP(Table1432[[#This Row],[NUTS I]],Table1533[],2,FALSE)</f>
        <v>2</v>
      </c>
      <c r="F243" s="115" t="s">
        <v>64</v>
      </c>
      <c r="G243" s="108" t="str">
        <f>VLOOKUP(Table1432[[#This Row],[NUTS II 2011]],Table1634[],2,FALSE)</f>
        <v>20</v>
      </c>
      <c r="H243" s="91" t="s">
        <v>64</v>
      </c>
      <c r="I243" s="108" t="str">
        <f>VLOOKUP(Table1432[[#This Row],[NUTS II 2013]],Table162436[],2,FALSE)</f>
        <v>20</v>
      </c>
      <c r="J243" s="115" t="s">
        <v>64</v>
      </c>
      <c r="K243" s="108" t="str">
        <f>VLOOKUP(Table1432[[#This Row],[NUTS III 2011]],Table1735[],2,FALSE)</f>
        <v>200</v>
      </c>
      <c r="L243" s="115" t="s">
        <v>64</v>
      </c>
      <c r="M243" s="108" t="str">
        <f>VLOOKUP(Table1432[[#This Row],[NUTS III 2013]],Table172537[],2,FALSE)</f>
        <v>200</v>
      </c>
      <c r="N243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6">
        <v>0</v>
      </c>
      <c r="Q243" s="114">
        <v>0</v>
      </c>
    </row>
    <row r="244" spans="1:17" ht="18.75">
      <c r="A244" s="78" t="s">
        <v>284</v>
      </c>
      <c r="B244" s="14" t="s">
        <v>716</v>
      </c>
      <c r="C244" s="93" t="s">
        <v>390</v>
      </c>
      <c r="D244" s="92" t="s">
        <v>99</v>
      </c>
      <c r="E244" s="109" t="str">
        <f>VLOOKUP(Table1432[[#This Row],[NUTS I]],Table1533[],2,FALSE)</f>
        <v>3</v>
      </c>
      <c r="F244" s="115" t="s">
        <v>99</v>
      </c>
      <c r="G244" s="108" t="str">
        <f>VLOOKUP(Table1432[[#This Row],[NUTS II 2011]],Table1634[],2,FALSE)</f>
        <v>30</v>
      </c>
      <c r="H244" s="91" t="s">
        <v>99</v>
      </c>
      <c r="I244" s="108" t="str">
        <f>VLOOKUP(Table1432[[#This Row],[NUTS II 2013]],Table162436[],2,FALSE)</f>
        <v>30</v>
      </c>
      <c r="J244" s="115" t="s">
        <v>99</v>
      </c>
      <c r="K244" s="108" t="str">
        <f>VLOOKUP(Table1432[[#This Row],[NUTS III 2011]],Table1735[],2,FALSE)</f>
        <v>300</v>
      </c>
      <c r="L244" s="115" t="s">
        <v>99</v>
      </c>
      <c r="M244" s="108" t="str">
        <f>VLOOKUP(Table1432[[#This Row],[NUTS III 2013]],Table172537[],2,FALSE)</f>
        <v>300</v>
      </c>
      <c r="N244" s="110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6">
        <v>0</v>
      </c>
      <c r="Q244" s="114">
        <v>0</v>
      </c>
    </row>
    <row r="245" spans="1:17" ht="18.75">
      <c r="A245" s="78" t="s">
        <v>285</v>
      </c>
      <c r="B245" s="14" t="s">
        <v>848</v>
      </c>
      <c r="C245" s="93" t="s">
        <v>549</v>
      </c>
      <c r="D245" s="91" t="s">
        <v>17</v>
      </c>
      <c r="E245" s="108" t="str">
        <f>VLOOKUP(Table1432[[#This Row],[NUTS I]],Table1533[],2,FALSE)</f>
        <v>1</v>
      </c>
      <c r="F245" s="115" t="s">
        <v>18</v>
      </c>
      <c r="G245" s="108" t="str">
        <f>VLOOKUP(Table1432[[#This Row],[NUTS II 2011]],Table1634[],2,FALSE)</f>
        <v>16</v>
      </c>
      <c r="H245" s="91" t="s">
        <v>18</v>
      </c>
      <c r="I245" s="108" t="str">
        <f>VLOOKUP(Table1432[[#This Row],[NUTS II 2013]],Table162436[],2,FALSE)</f>
        <v>16</v>
      </c>
      <c r="J245" s="115" t="s">
        <v>19</v>
      </c>
      <c r="K245" s="108" t="str">
        <f>VLOOKUP(Table1432[[#This Row],[NUTS III 2011]],Table1735[],2,FALSE)</f>
        <v>16C</v>
      </c>
      <c r="L245" s="91" t="s">
        <v>19</v>
      </c>
      <c r="M245" s="108" t="str">
        <f>VLOOKUP(Table1432[[#This Row],[NUTS III 2013]],Table172537[],2,FALSE)</f>
        <v>16I</v>
      </c>
      <c r="N245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6">
        <v>0</v>
      </c>
      <c r="Q245" s="114">
        <v>0</v>
      </c>
    </row>
    <row r="246" spans="1:17" ht="18.75">
      <c r="A246" s="78" t="s">
        <v>286</v>
      </c>
      <c r="B246" s="14" t="s">
        <v>905</v>
      </c>
      <c r="C246" s="93" t="s">
        <v>569</v>
      </c>
      <c r="D246" s="91" t="s">
        <v>17</v>
      </c>
      <c r="E246" s="108" t="str">
        <f>VLOOKUP(Table1432[[#This Row],[NUTS I]],Table1533[],2,FALSE)</f>
        <v>1</v>
      </c>
      <c r="F246" s="115" t="s">
        <v>18</v>
      </c>
      <c r="G246" s="108" t="str">
        <f>VLOOKUP(Table1432[[#This Row],[NUTS II 2011]],Table1634[],2,FALSE)</f>
        <v>16</v>
      </c>
      <c r="H246" s="91" t="s">
        <v>18</v>
      </c>
      <c r="I246" s="108" t="str">
        <f>VLOOKUP(Table1432[[#This Row],[NUTS II 2013]],Table162436[],2,FALSE)</f>
        <v>16</v>
      </c>
      <c r="J246" s="115" t="s">
        <v>917</v>
      </c>
      <c r="K246" s="108" t="str">
        <f>VLOOKUP(Table1432[[#This Row],[NUTS III 2011]],Table1735[],2,FALSE)</f>
        <v>165</v>
      </c>
      <c r="L246" s="92" t="s">
        <v>23</v>
      </c>
      <c r="M246" s="108" t="str">
        <f>VLOOKUP(Table1432[[#This Row],[NUTS III 2013]],Table172537[],2,FALSE)</f>
        <v>16G</v>
      </c>
      <c r="N246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6">
        <v>1</v>
      </c>
      <c r="Q246" s="114">
        <v>20</v>
      </c>
    </row>
    <row r="247" spans="1:17" ht="18.75">
      <c r="A247" s="78" t="s">
        <v>287</v>
      </c>
      <c r="B247" s="14" t="s">
        <v>889</v>
      </c>
      <c r="C247" s="93" t="s">
        <v>529</v>
      </c>
      <c r="D247" s="91" t="s">
        <v>17</v>
      </c>
      <c r="E247" s="108" t="str">
        <f>VLOOKUP(Table1432[[#This Row],[NUTS I]],Table1533[],2,FALSE)</f>
        <v>1</v>
      </c>
      <c r="F247" s="115" t="s">
        <v>18</v>
      </c>
      <c r="G247" s="108" t="str">
        <f>VLOOKUP(Table1432[[#This Row],[NUTS II 2011]],Table1634[],2,FALSE)</f>
        <v>16</v>
      </c>
      <c r="H247" s="91" t="s">
        <v>18</v>
      </c>
      <c r="I247" s="108" t="str">
        <f>VLOOKUP(Table1432[[#This Row],[NUTS II 2013]],Table162436[],2,FALSE)</f>
        <v>16</v>
      </c>
      <c r="J247" s="115" t="s">
        <v>893</v>
      </c>
      <c r="K247" s="108" t="str">
        <f>VLOOKUP(Table1432[[#This Row],[NUTS III 2011]],Table1735[],2,FALSE)</f>
        <v>167</v>
      </c>
      <c r="L247" s="92" t="s">
        <v>47</v>
      </c>
      <c r="M247" s="108" t="str">
        <f>VLOOKUP(Table1432[[#This Row],[NUTS III 2013]],Table172537[],2,FALSE)</f>
        <v>16J</v>
      </c>
      <c r="N247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6">
        <v>12</v>
      </c>
      <c r="Q247" s="114">
        <v>47</v>
      </c>
    </row>
    <row r="248" spans="1:17" ht="18.75">
      <c r="A248" s="77" t="s">
        <v>288</v>
      </c>
      <c r="B248" s="14" t="s">
        <v>824</v>
      </c>
      <c r="C248" s="93" t="s">
        <v>512</v>
      </c>
      <c r="D248" s="91" t="s">
        <v>17</v>
      </c>
      <c r="E248" s="108" t="str">
        <f>VLOOKUP(Table1432[[#This Row],[NUTS I]],Table1533[],2,FALSE)</f>
        <v>1</v>
      </c>
      <c r="F248" s="115" t="s">
        <v>167</v>
      </c>
      <c r="G248" s="108" t="str">
        <f>VLOOKUP(Table1432[[#This Row],[NUTS II 2011]],Table1634[],2,FALSE)</f>
        <v>17</v>
      </c>
      <c r="H248" s="92" t="s">
        <v>36</v>
      </c>
      <c r="I248" s="108" t="str">
        <f>VLOOKUP(Table1432[[#This Row],[NUTS II 2013]],Table162436[],2,FALSE)</f>
        <v>17</v>
      </c>
      <c r="J248" s="115" t="s">
        <v>832</v>
      </c>
      <c r="K248" s="108" t="str">
        <f>VLOOKUP(Table1432[[#This Row],[NUTS III 2011]],Table1735[],2,FALSE)</f>
        <v>172</v>
      </c>
      <c r="L248" s="91" t="s">
        <v>36</v>
      </c>
      <c r="M248" s="108" t="str">
        <f>VLOOKUP(Table1432[[#This Row],[NUTS III 2013]],Table172537[],2,FALSE)</f>
        <v>170</v>
      </c>
      <c r="N248" s="110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6">
        <v>3</v>
      </c>
      <c r="Q248" s="113">
        <v>526</v>
      </c>
    </row>
    <row r="249" spans="1:17" ht="18.75">
      <c r="A249" s="77" t="s">
        <v>289</v>
      </c>
      <c r="B249" s="14" t="s">
        <v>983</v>
      </c>
      <c r="C249" s="93" t="s">
        <v>652</v>
      </c>
      <c r="D249" s="91" t="s">
        <v>17</v>
      </c>
      <c r="E249" s="108" t="str">
        <f>VLOOKUP(Table1432[[#This Row],[NUTS I]],Table1533[],2,FALSE)</f>
        <v>1</v>
      </c>
      <c r="F249" s="115" t="s">
        <v>1</v>
      </c>
      <c r="G249" s="108" t="str">
        <f>VLOOKUP(Table1432[[#This Row],[NUTS II 2011]],Table1634[],2,FALSE)</f>
        <v>11</v>
      </c>
      <c r="H249" s="92" t="s">
        <v>1</v>
      </c>
      <c r="I249" s="108" t="str">
        <f>VLOOKUP(Table1432[[#This Row],[NUTS II 2013]],Table162436[],2,FALSE)</f>
        <v>11</v>
      </c>
      <c r="J249" s="115" t="s">
        <v>41</v>
      </c>
      <c r="K249" s="108" t="str">
        <f>VLOOKUP(Table1432[[#This Row],[NUTS III 2011]],Table1735[],2,FALSE)</f>
        <v>117</v>
      </c>
      <c r="L249" s="91" t="s">
        <v>41</v>
      </c>
      <c r="M249" s="108" t="str">
        <f>VLOOKUP(Table1432[[#This Row],[NUTS III 2013]],Table172537[],2,FALSE)</f>
        <v>11D</v>
      </c>
      <c r="N249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6">
        <v>0</v>
      </c>
      <c r="Q249" s="113">
        <v>0</v>
      </c>
    </row>
    <row r="250" spans="1:17" ht="18.75">
      <c r="A250" s="77" t="s">
        <v>290</v>
      </c>
      <c r="B250" s="14" t="s">
        <v>773</v>
      </c>
      <c r="C250" s="93" t="s">
        <v>489</v>
      </c>
      <c r="D250" s="91" t="s">
        <v>17</v>
      </c>
      <c r="E250" s="108" t="str">
        <f>VLOOKUP(Table1432[[#This Row],[NUTS I]],Table1533[],2,FALSE)</f>
        <v>1</v>
      </c>
      <c r="F250" s="115" t="s">
        <v>25</v>
      </c>
      <c r="G250" s="108" t="str">
        <f>VLOOKUP(Table1432[[#This Row],[NUTS II 2011]],Table1634[],2,FALSE)</f>
        <v>18</v>
      </c>
      <c r="H250" s="92" t="s">
        <v>25</v>
      </c>
      <c r="I250" s="108" t="str">
        <f>VLOOKUP(Table1432[[#This Row],[NUTS II 2013]],Table162436[],2,FALSE)</f>
        <v>18</v>
      </c>
      <c r="J250" s="115" t="s">
        <v>44</v>
      </c>
      <c r="K250" s="108" t="str">
        <f>VLOOKUP(Table1432[[#This Row],[NUTS III 2011]],Table1735[],2,FALSE)</f>
        <v>184</v>
      </c>
      <c r="L250" s="91" t="s">
        <v>44</v>
      </c>
      <c r="M250" s="108" t="str">
        <f>VLOOKUP(Table1432[[#This Row],[NUTS III 2013]],Table172537[],2,FALSE)</f>
        <v>184</v>
      </c>
      <c r="N250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6">
        <v>9</v>
      </c>
      <c r="Q250" s="113">
        <v>111</v>
      </c>
    </row>
    <row r="251" spans="1:17" ht="18.75">
      <c r="A251" s="77" t="s">
        <v>291</v>
      </c>
      <c r="B251" s="14" t="s">
        <v>896</v>
      </c>
      <c r="C251" s="93" t="s">
        <v>548</v>
      </c>
      <c r="D251" s="91" t="s">
        <v>17</v>
      </c>
      <c r="E251" s="108" t="str">
        <f>VLOOKUP(Table1432[[#This Row],[NUTS I]],Table1533[],2,FALSE)</f>
        <v>1</v>
      </c>
      <c r="F251" s="115" t="s">
        <v>18</v>
      </c>
      <c r="G251" s="108" t="str">
        <f>VLOOKUP(Table1432[[#This Row],[NUTS II 2011]],Table1634[],2,FALSE)</f>
        <v>16</v>
      </c>
      <c r="H251" s="91" t="s">
        <v>18</v>
      </c>
      <c r="I251" s="108" t="str">
        <f>VLOOKUP(Table1432[[#This Row],[NUTS II 2013]],Table162436[],2,FALSE)</f>
        <v>16</v>
      </c>
      <c r="J251" s="115" t="s">
        <v>900</v>
      </c>
      <c r="K251" s="108" t="str">
        <f>VLOOKUP(Table1432[[#This Row],[NUTS III 2011]],Table1735[],2,FALSE)</f>
        <v>166</v>
      </c>
      <c r="L251" s="91" t="s">
        <v>19</v>
      </c>
      <c r="M251" s="108" t="str">
        <f>VLOOKUP(Table1432[[#This Row],[NUTS III 2013]],Table172537[],2,FALSE)</f>
        <v>16I</v>
      </c>
      <c r="N251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6">
        <v>0</v>
      </c>
      <c r="Q251" s="113">
        <v>0</v>
      </c>
    </row>
    <row r="252" spans="1:17" ht="18.75">
      <c r="A252" s="78" t="s">
        <v>292</v>
      </c>
      <c r="B252" s="14" t="s">
        <v>823</v>
      </c>
      <c r="C252" s="93" t="s">
        <v>511</v>
      </c>
      <c r="D252" s="91" t="s">
        <v>17</v>
      </c>
      <c r="E252" s="108" t="str">
        <f>VLOOKUP(Table1432[[#This Row],[NUTS I]],Table1533[],2,FALSE)</f>
        <v>1</v>
      </c>
      <c r="F252" s="115" t="s">
        <v>167</v>
      </c>
      <c r="G252" s="108" t="str">
        <f>VLOOKUP(Table1432[[#This Row],[NUTS II 2011]],Table1634[],2,FALSE)</f>
        <v>17</v>
      </c>
      <c r="H252" s="92" t="s">
        <v>36</v>
      </c>
      <c r="I252" s="108" t="str">
        <f>VLOOKUP(Table1432[[#This Row],[NUTS II 2013]],Table162436[],2,FALSE)</f>
        <v>17</v>
      </c>
      <c r="J252" s="115" t="s">
        <v>832</v>
      </c>
      <c r="K252" s="108" t="str">
        <f>VLOOKUP(Table1432[[#This Row],[NUTS III 2011]],Table1735[],2,FALSE)</f>
        <v>172</v>
      </c>
      <c r="L252" s="91" t="s">
        <v>36</v>
      </c>
      <c r="M252" s="108" t="str">
        <f>VLOOKUP(Table1432[[#This Row],[NUTS III 2013]],Table172537[],2,FALSE)</f>
        <v>170</v>
      </c>
      <c r="N252" s="110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6">
        <v>1</v>
      </c>
      <c r="Q252" s="114">
        <v>20</v>
      </c>
    </row>
    <row r="253" spans="1:17" ht="18.75">
      <c r="A253" s="77" t="s">
        <v>293</v>
      </c>
      <c r="B253" s="14" t="s">
        <v>822</v>
      </c>
      <c r="C253" s="93" t="s">
        <v>510</v>
      </c>
      <c r="D253" s="91" t="s">
        <v>17</v>
      </c>
      <c r="E253" s="108" t="str">
        <f>VLOOKUP(Table1432[[#This Row],[NUTS I]],Table1533[],2,FALSE)</f>
        <v>1</v>
      </c>
      <c r="F253" s="115" t="s">
        <v>167</v>
      </c>
      <c r="G253" s="108" t="str">
        <f>VLOOKUP(Table1432[[#This Row],[NUTS II 2011]],Table1634[],2,FALSE)</f>
        <v>17</v>
      </c>
      <c r="H253" s="92" t="s">
        <v>36</v>
      </c>
      <c r="I253" s="108" t="str">
        <f>VLOOKUP(Table1432[[#This Row],[NUTS II 2013]],Table162436[],2,FALSE)</f>
        <v>17</v>
      </c>
      <c r="J253" s="115" t="s">
        <v>832</v>
      </c>
      <c r="K253" s="108" t="str">
        <f>VLOOKUP(Table1432[[#This Row],[NUTS III 2011]],Table1735[],2,FALSE)</f>
        <v>172</v>
      </c>
      <c r="L253" s="91" t="s">
        <v>36</v>
      </c>
      <c r="M253" s="108" t="str">
        <f>VLOOKUP(Table1432[[#This Row],[NUTS III 2013]],Table172537[],2,FALSE)</f>
        <v>170</v>
      </c>
      <c r="N253" s="110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6">
        <v>8</v>
      </c>
      <c r="Q253" s="113">
        <v>203</v>
      </c>
    </row>
    <row r="254" spans="1:17" ht="18.75">
      <c r="A254" s="77" t="s">
        <v>294</v>
      </c>
      <c r="B254" s="14" t="s">
        <v>952</v>
      </c>
      <c r="C254" s="93" t="s">
        <v>612</v>
      </c>
      <c r="D254" s="91" t="s">
        <v>17</v>
      </c>
      <c r="E254" s="108" t="str">
        <f>VLOOKUP(Table1432[[#This Row],[NUTS I]],Table1533[],2,FALSE)</f>
        <v>1</v>
      </c>
      <c r="F254" s="115" t="s">
        <v>18</v>
      </c>
      <c r="G254" s="108" t="str">
        <f>VLOOKUP(Table1432[[#This Row],[NUTS II 2011]],Table1634[],2,FALSE)</f>
        <v>16</v>
      </c>
      <c r="H254" s="91" t="s">
        <v>18</v>
      </c>
      <c r="I254" s="108" t="str">
        <f>VLOOKUP(Table1432[[#This Row],[NUTS II 2013]],Table162436[],2,FALSE)</f>
        <v>16</v>
      </c>
      <c r="J254" s="115" t="s">
        <v>964</v>
      </c>
      <c r="K254" s="108" t="str">
        <f>VLOOKUP(Table1432[[#This Row],[NUTS III 2011]],Table1735[],2,FALSE)</f>
        <v>161</v>
      </c>
      <c r="L254" s="91" t="s">
        <v>21</v>
      </c>
      <c r="M254" s="108" t="str">
        <f>VLOOKUP(Table1432[[#This Row],[NUTS III 2013]],Table172537[],2,FALSE)</f>
        <v>16D</v>
      </c>
      <c r="N254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6">
        <v>1</v>
      </c>
      <c r="Q254" s="113">
        <v>1</v>
      </c>
    </row>
    <row r="255" spans="1:17" ht="18.75">
      <c r="A255" s="78" t="s">
        <v>295</v>
      </c>
      <c r="B255" s="14" t="s">
        <v>748</v>
      </c>
      <c r="C255" s="93" t="s">
        <v>430</v>
      </c>
      <c r="D255" s="91" t="s">
        <v>17</v>
      </c>
      <c r="E255" s="108" t="str">
        <f>VLOOKUP(Table1432[[#This Row],[NUTS I]],Table1533[],2,FALSE)</f>
        <v>1</v>
      </c>
      <c r="F255" s="115" t="s">
        <v>29</v>
      </c>
      <c r="G255" s="108" t="str">
        <f>VLOOKUP(Table1432[[#This Row],[NUTS II 2011]],Table1634[],2,FALSE)</f>
        <v>15</v>
      </c>
      <c r="H255" s="92" t="s">
        <v>29</v>
      </c>
      <c r="I255" s="108" t="str">
        <f>VLOOKUP(Table1432[[#This Row],[NUTS II 2013]],Table162436[],2,FALSE)</f>
        <v>15</v>
      </c>
      <c r="J255" s="115" t="s">
        <v>29</v>
      </c>
      <c r="K255" s="108">
        <f>VLOOKUP(Table1432[[#This Row],[NUTS III 2011]],Table1735[],2,FALSE)</f>
        <v>150</v>
      </c>
      <c r="L255" s="91" t="s">
        <v>29</v>
      </c>
      <c r="M255" s="108">
        <f>VLOOKUP(Table1432[[#This Row],[NUTS III 2013]],Table172537[],2,FALSE)</f>
        <v>150</v>
      </c>
      <c r="N255" s="110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6">
        <v>4</v>
      </c>
      <c r="Q255" s="114">
        <v>15</v>
      </c>
    </row>
    <row r="256" spans="1:17" ht="18.75">
      <c r="A256" s="78" t="s">
        <v>296</v>
      </c>
      <c r="B256" s="14" t="s">
        <v>817</v>
      </c>
      <c r="C256" s="93" t="s">
        <v>501</v>
      </c>
      <c r="D256" s="91" t="s">
        <v>17</v>
      </c>
      <c r="E256" s="108" t="str">
        <f>VLOOKUP(Table1432[[#This Row],[NUTS I]],Table1533[],2,FALSE)</f>
        <v>1</v>
      </c>
      <c r="F256" s="115" t="s">
        <v>25</v>
      </c>
      <c r="G256" s="108" t="str">
        <f>VLOOKUP(Table1432[[#This Row],[NUTS II 2011]],Table1634[],2,FALSE)</f>
        <v>18</v>
      </c>
      <c r="H256" s="92" t="s">
        <v>25</v>
      </c>
      <c r="I256" s="108" t="str">
        <f>VLOOKUP(Table1432[[#This Row],[NUTS II 2013]],Table162436[],2,FALSE)</f>
        <v>18</v>
      </c>
      <c r="J256" s="115" t="s">
        <v>31</v>
      </c>
      <c r="K256" s="108" t="str">
        <f>VLOOKUP(Table1432[[#This Row],[NUTS III 2011]],Table1735[],2,FALSE)</f>
        <v>181</v>
      </c>
      <c r="L256" s="91" t="s">
        <v>31</v>
      </c>
      <c r="M256" s="108" t="str">
        <f>VLOOKUP(Table1432[[#This Row],[NUTS III 2013]],Table172537[],2,FALSE)</f>
        <v>181</v>
      </c>
      <c r="N256" s="110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6">
        <v>25</v>
      </c>
      <c r="Q256" s="114">
        <v>147</v>
      </c>
    </row>
    <row r="257" spans="1:17" ht="18.75">
      <c r="A257" s="78" t="s">
        <v>297</v>
      </c>
      <c r="B257" s="14" t="s">
        <v>836</v>
      </c>
      <c r="C257" s="93" t="s">
        <v>509</v>
      </c>
      <c r="D257" s="91" t="s">
        <v>17</v>
      </c>
      <c r="E257" s="108" t="str">
        <f>VLOOKUP(Table1432[[#This Row],[NUTS I]],Table1533[],2,FALSE)</f>
        <v>1</v>
      </c>
      <c r="F257" s="115" t="s">
        <v>167</v>
      </c>
      <c r="G257" s="108" t="str">
        <f>VLOOKUP(Table1432[[#This Row],[NUTS II 2011]],Table1634[],2,FALSE)</f>
        <v>17</v>
      </c>
      <c r="H257" s="92" t="s">
        <v>36</v>
      </c>
      <c r="I257" s="108" t="str">
        <f>VLOOKUP(Table1432[[#This Row],[NUTS II 2013]],Table162436[],2,FALSE)</f>
        <v>17</v>
      </c>
      <c r="J257" s="115" t="s">
        <v>843</v>
      </c>
      <c r="K257" s="108" t="str">
        <f>VLOOKUP(Table1432[[#This Row],[NUTS III 2011]],Table1735[],2,FALSE)</f>
        <v>171</v>
      </c>
      <c r="L257" s="91" t="s">
        <v>36</v>
      </c>
      <c r="M257" s="108" t="str">
        <f>VLOOKUP(Table1432[[#This Row],[NUTS III 2013]],Table172537[],2,FALSE)</f>
        <v>170</v>
      </c>
      <c r="N257" s="110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6">
        <v>158</v>
      </c>
      <c r="Q257" s="114">
        <v>238</v>
      </c>
    </row>
    <row r="258" spans="1:17" ht="31.5">
      <c r="A258" s="77" t="s">
        <v>298</v>
      </c>
      <c r="B258" s="14" t="s">
        <v>856</v>
      </c>
      <c r="C258" s="93" t="s">
        <v>624</v>
      </c>
      <c r="D258" s="91" t="s">
        <v>17</v>
      </c>
      <c r="E258" s="108" t="str">
        <f>VLOOKUP(Table1432[[#This Row],[NUTS I]],Table1533[],2,FALSE)</f>
        <v>1</v>
      </c>
      <c r="F258" s="115" t="s">
        <v>18</v>
      </c>
      <c r="G258" s="108" t="str">
        <f>VLOOKUP(Table1432[[#This Row],[NUTS II 2011]],Table1634[],2,FALSE)</f>
        <v>16</v>
      </c>
      <c r="H258" s="91" t="s">
        <v>18</v>
      </c>
      <c r="I258" s="108" t="str">
        <f>VLOOKUP(Table1432[[#This Row],[NUTS II 2013]],Table162436[],2,FALSE)</f>
        <v>16</v>
      </c>
      <c r="J258" s="115" t="s">
        <v>34</v>
      </c>
      <c r="K258" s="108" t="str">
        <f>VLOOKUP(Table1432[[#This Row],[NUTS III 2011]],Table1735[],2,FALSE)</f>
        <v>16B</v>
      </c>
      <c r="L258" s="92" t="s">
        <v>34</v>
      </c>
      <c r="M258" s="108" t="str">
        <f>VLOOKUP(Table1432[[#This Row],[NUTS III 2013]],Table172537[],2,FALSE)</f>
        <v>16B</v>
      </c>
      <c r="N258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6">
        <v>1</v>
      </c>
      <c r="Q258" s="113">
        <v>1</v>
      </c>
    </row>
    <row r="259" spans="1:17" ht="18.75">
      <c r="A259" s="78" t="s">
        <v>299</v>
      </c>
      <c r="B259" s="14" t="s">
        <v>941</v>
      </c>
      <c r="C259" s="93" t="s">
        <v>593</v>
      </c>
      <c r="D259" s="91" t="s">
        <v>17</v>
      </c>
      <c r="E259" s="108" t="str">
        <f>VLOOKUP(Table1432[[#This Row],[NUTS I]],Table1533[],2,FALSE)</f>
        <v>1</v>
      </c>
      <c r="F259" s="115" t="s">
        <v>18</v>
      </c>
      <c r="G259" s="108" t="str">
        <f>VLOOKUP(Table1432[[#This Row],[NUTS II 2011]],Table1634[],2,FALSE)</f>
        <v>16</v>
      </c>
      <c r="H259" s="91" t="s">
        <v>18</v>
      </c>
      <c r="I259" s="108" t="str">
        <f>VLOOKUP(Table1432[[#This Row],[NUTS II 2013]],Table162436[],2,FALSE)</f>
        <v>16</v>
      </c>
      <c r="J259" s="115" t="s">
        <v>950</v>
      </c>
      <c r="K259" s="108" t="str">
        <f>VLOOKUP(Table1432[[#This Row],[NUTS III 2011]],Table1735[],2,FALSE)</f>
        <v>162</v>
      </c>
      <c r="L259" s="91" t="s">
        <v>69</v>
      </c>
      <c r="M259" s="108" t="str">
        <f>VLOOKUP(Table1432[[#This Row],[NUTS III 2013]],Table172537[],2,FALSE)</f>
        <v>16E</v>
      </c>
      <c r="N259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6">
        <v>0</v>
      </c>
      <c r="Q259" s="114">
        <v>0</v>
      </c>
    </row>
    <row r="260" spans="1:17" ht="18.75">
      <c r="A260" s="78" t="s">
        <v>300</v>
      </c>
      <c r="B260" s="14" t="s">
        <v>786</v>
      </c>
      <c r="C260" s="93" t="s">
        <v>460</v>
      </c>
      <c r="D260" s="91" t="s">
        <v>17</v>
      </c>
      <c r="E260" s="108" t="str">
        <f>VLOOKUP(Table1432[[#This Row],[NUTS I]],Table1533[],2,FALSE)</f>
        <v>1</v>
      </c>
      <c r="F260" s="115" t="s">
        <v>25</v>
      </c>
      <c r="G260" s="108" t="str">
        <f>VLOOKUP(Table1432[[#This Row],[NUTS II 2011]],Table1634[],2,FALSE)</f>
        <v>18</v>
      </c>
      <c r="H260" s="92" t="s">
        <v>25</v>
      </c>
      <c r="I260" s="108" t="str">
        <f>VLOOKUP(Table1432[[#This Row],[NUTS II 2013]],Table162436[],2,FALSE)</f>
        <v>18</v>
      </c>
      <c r="J260" s="115" t="s">
        <v>26</v>
      </c>
      <c r="K260" s="108" t="str">
        <f>VLOOKUP(Table1432[[#This Row],[NUTS III 2011]],Table1735[],2,FALSE)</f>
        <v>183</v>
      </c>
      <c r="L260" s="91" t="s">
        <v>53</v>
      </c>
      <c r="M260" s="108" t="str">
        <f>VLOOKUP(Table1432[[#This Row],[NUTS III 2013]],Table172537[],2,FALSE)</f>
        <v>186</v>
      </c>
      <c r="N260" s="110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6">
        <v>1</v>
      </c>
      <c r="Q260" s="114">
        <v>3</v>
      </c>
    </row>
    <row r="261" spans="1:17" ht="18.75">
      <c r="A261" s="77" t="s">
        <v>301</v>
      </c>
      <c r="B261" s="14" t="s">
        <v>924</v>
      </c>
      <c r="C261" s="93" t="s">
        <v>592</v>
      </c>
      <c r="D261" s="91" t="s">
        <v>17</v>
      </c>
      <c r="E261" s="108" t="str">
        <f>VLOOKUP(Table1432[[#This Row],[NUTS I]],Table1533[],2,FALSE)</f>
        <v>1</v>
      </c>
      <c r="F261" s="115" t="s">
        <v>18</v>
      </c>
      <c r="G261" s="108" t="str">
        <f>VLOOKUP(Table1432[[#This Row],[NUTS II 2011]],Table1634[],2,FALSE)</f>
        <v>16</v>
      </c>
      <c r="H261" s="91" t="s">
        <v>18</v>
      </c>
      <c r="I261" s="108" t="str">
        <f>VLOOKUP(Table1432[[#This Row],[NUTS II 2013]],Table162436[],2,FALSE)</f>
        <v>16</v>
      </c>
      <c r="J261" s="115" t="s">
        <v>933</v>
      </c>
      <c r="K261" s="108" t="str">
        <f>VLOOKUP(Table1432[[#This Row],[NUTS III 2011]],Table1735[],2,FALSE)</f>
        <v>164</v>
      </c>
      <c r="L261" s="91" t="s">
        <v>69</v>
      </c>
      <c r="M261" s="108" t="str">
        <f>VLOOKUP(Table1432[[#This Row],[NUTS III 2013]],Table172537[],2,FALSE)</f>
        <v>16E</v>
      </c>
      <c r="N261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6">
        <v>17</v>
      </c>
      <c r="Q261" s="113">
        <v>20</v>
      </c>
    </row>
    <row r="262" spans="1:17" ht="18.75">
      <c r="A262" s="78" t="s">
        <v>302</v>
      </c>
      <c r="B262" s="14" t="s">
        <v>982</v>
      </c>
      <c r="C262" s="93" t="s">
        <v>651</v>
      </c>
      <c r="D262" s="91" t="s">
        <v>17</v>
      </c>
      <c r="E262" s="108" t="str">
        <f>VLOOKUP(Table1432[[#This Row],[NUTS I]],Table1533[],2,FALSE)</f>
        <v>1</v>
      </c>
      <c r="F262" s="115" t="s">
        <v>1</v>
      </c>
      <c r="G262" s="108" t="str">
        <f>VLOOKUP(Table1432[[#This Row],[NUTS II 2011]],Table1634[],2,FALSE)</f>
        <v>11</v>
      </c>
      <c r="H262" s="92" t="s">
        <v>1</v>
      </c>
      <c r="I262" s="108" t="str">
        <f>VLOOKUP(Table1432[[#This Row],[NUTS II 2013]],Table162436[],2,FALSE)</f>
        <v>11</v>
      </c>
      <c r="J262" s="115" t="s">
        <v>41</v>
      </c>
      <c r="K262" s="108" t="str">
        <f>VLOOKUP(Table1432[[#This Row],[NUTS III 2011]],Table1735[],2,FALSE)</f>
        <v>117</v>
      </c>
      <c r="L262" s="91" t="s">
        <v>41</v>
      </c>
      <c r="M262" s="108" t="str">
        <f>VLOOKUP(Table1432[[#This Row],[NUTS III 2013]],Table172537[],2,FALSE)</f>
        <v>11D</v>
      </c>
      <c r="N262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6">
        <v>13</v>
      </c>
      <c r="Q262" s="114">
        <v>15</v>
      </c>
    </row>
    <row r="263" spans="1:17" ht="18.75">
      <c r="A263" s="77" t="s">
        <v>303</v>
      </c>
      <c r="B263" s="14" t="s">
        <v>981</v>
      </c>
      <c r="C263" s="93" t="s">
        <v>650</v>
      </c>
      <c r="D263" s="91" t="s">
        <v>17</v>
      </c>
      <c r="E263" s="108" t="str">
        <f>VLOOKUP(Table1432[[#This Row],[NUTS I]],Table1533[],2,FALSE)</f>
        <v>1</v>
      </c>
      <c r="F263" s="115" t="s">
        <v>1</v>
      </c>
      <c r="G263" s="108" t="str">
        <f>VLOOKUP(Table1432[[#This Row],[NUTS II 2011]],Table1634[],2,FALSE)</f>
        <v>11</v>
      </c>
      <c r="H263" s="92" t="s">
        <v>1</v>
      </c>
      <c r="I263" s="108" t="str">
        <f>VLOOKUP(Table1432[[#This Row],[NUTS II 2013]],Table162436[],2,FALSE)</f>
        <v>11</v>
      </c>
      <c r="J263" s="115" t="s">
        <v>41</v>
      </c>
      <c r="K263" s="108" t="str">
        <f>VLOOKUP(Table1432[[#This Row],[NUTS III 2011]],Table1735[],2,FALSE)</f>
        <v>117</v>
      </c>
      <c r="L263" s="91" t="s">
        <v>41</v>
      </c>
      <c r="M263" s="108" t="str">
        <f>VLOOKUP(Table1432[[#This Row],[NUTS III 2013]],Table172537[],2,FALSE)</f>
        <v>11D</v>
      </c>
      <c r="N263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6">
        <v>0</v>
      </c>
      <c r="Q263" s="113">
        <v>0</v>
      </c>
    </row>
    <row r="264" spans="1:17" ht="18.75">
      <c r="A264" s="77" t="s">
        <v>304</v>
      </c>
      <c r="B264" s="14" t="s">
        <v>747</v>
      </c>
      <c r="C264" s="93" t="s">
        <v>429</v>
      </c>
      <c r="D264" s="91" t="s">
        <v>17</v>
      </c>
      <c r="E264" s="108" t="str">
        <f>VLOOKUP(Table1432[[#This Row],[NUTS I]],Table1533[],2,FALSE)</f>
        <v>1</v>
      </c>
      <c r="F264" s="115" t="s">
        <v>29</v>
      </c>
      <c r="G264" s="108" t="str">
        <f>VLOOKUP(Table1432[[#This Row],[NUTS II 2011]],Table1634[],2,FALSE)</f>
        <v>15</v>
      </c>
      <c r="H264" s="92" t="s">
        <v>29</v>
      </c>
      <c r="I264" s="108" t="str">
        <f>VLOOKUP(Table1432[[#This Row],[NUTS II 2013]],Table162436[],2,FALSE)</f>
        <v>15</v>
      </c>
      <c r="J264" s="115" t="s">
        <v>29</v>
      </c>
      <c r="K264" s="108">
        <f>VLOOKUP(Table1432[[#This Row],[NUTS III 2011]],Table1735[],2,FALSE)</f>
        <v>150</v>
      </c>
      <c r="L264" s="91" t="s">
        <v>29</v>
      </c>
      <c r="M264" s="108">
        <f>VLOOKUP(Table1432[[#This Row],[NUTS III 2013]],Table172537[],2,FALSE)</f>
        <v>150</v>
      </c>
      <c r="N264" s="110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6">
        <v>7</v>
      </c>
      <c r="Q264" s="113">
        <v>7</v>
      </c>
    </row>
    <row r="265" spans="1:17" ht="18.75">
      <c r="A265" s="77" t="s">
        <v>305</v>
      </c>
      <c r="B265" s="14" t="s">
        <v>370</v>
      </c>
      <c r="C265" s="93" t="s">
        <v>387</v>
      </c>
      <c r="D265" s="91" t="s">
        <v>17</v>
      </c>
      <c r="E265" s="108" t="str">
        <f>VLOOKUP(Table1432[[#This Row],[NUTS I]],Table1533[],2,FALSE)</f>
        <v>1</v>
      </c>
      <c r="F265" s="115" t="s">
        <v>1</v>
      </c>
      <c r="G265" s="108" t="str">
        <f>VLOOKUP(Table1432[[#This Row],[NUTS II 2011]],Table1634[],2,FALSE)</f>
        <v>11</v>
      </c>
      <c r="H265" s="92" t="s">
        <v>1</v>
      </c>
      <c r="I265" s="108" t="str">
        <f>VLOOKUP(Table1432[[#This Row],[NUTS II 2013]],Table162436[],2,FALSE)</f>
        <v>11</v>
      </c>
      <c r="J265" s="115" t="s">
        <v>61</v>
      </c>
      <c r="K265" s="108" t="str">
        <f>VLOOKUP(Table1432[[#This Row],[NUTS III 2011]],Table1735[],2,FALSE)</f>
        <v>112</v>
      </c>
      <c r="L265" s="92" t="s">
        <v>61</v>
      </c>
      <c r="M265" s="108" t="str">
        <f>VLOOKUP(Table1432[[#This Row],[NUTS III 2013]],Table172537[],2,FALSE)</f>
        <v>112</v>
      </c>
      <c r="N265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6">
        <v>0</v>
      </c>
      <c r="Q265" s="113">
        <v>0</v>
      </c>
    </row>
    <row r="266" spans="1:17" ht="18.75">
      <c r="A266" s="78" t="s">
        <v>306</v>
      </c>
      <c r="B266" s="14" t="s">
        <v>847</v>
      </c>
      <c r="C266" s="93" t="s">
        <v>547</v>
      </c>
      <c r="D266" s="91" t="s">
        <v>17</v>
      </c>
      <c r="E266" s="108" t="str">
        <f>VLOOKUP(Table1432[[#This Row],[NUTS I]],Table1533[],2,FALSE)</f>
        <v>1</v>
      </c>
      <c r="F266" s="115" t="s">
        <v>18</v>
      </c>
      <c r="G266" s="108" t="str">
        <f>VLOOKUP(Table1432[[#This Row],[NUTS II 2011]],Table1634[],2,FALSE)</f>
        <v>16</v>
      </c>
      <c r="H266" s="91" t="s">
        <v>18</v>
      </c>
      <c r="I266" s="108" t="str">
        <f>VLOOKUP(Table1432[[#This Row],[NUTS II 2013]],Table162436[],2,FALSE)</f>
        <v>16</v>
      </c>
      <c r="J266" s="115" t="s">
        <v>19</v>
      </c>
      <c r="K266" s="108" t="str">
        <f>VLOOKUP(Table1432[[#This Row],[NUTS III 2011]],Table1735[],2,FALSE)</f>
        <v>16C</v>
      </c>
      <c r="L266" s="91" t="s">
        <v>19</v>
      </c>
      <c r="M266" s="108" t="str">
        <f>VLOOKUP(Table1432[[#This Row],[NUTS III 2013]],Table172537[],2,FALSE)</f>
        <v>16I</v>
      </c>
      <c r="N266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6">
        <v>3</v>
      </c>
      <c r="Q266" s="114">
        <v>68</v>
      </c>
    </row>
    <row r="267" spans="1:17" ht="18.75">
      <c r="A267" s="77" t="s">
        <v>307</v>
      </c>
      <c r="B267" s="14" t="s">
        <v>904</v>
      </c>
      <c r="C267" s="93" t="s">
        <v>568</v>
      </c>
      <c r="D267" s="91" t="s">
        <v>17</v>
      </c>
      <c r="E267" s="108" t="str">
        <f>VLOOKUP(Table1432[[#This Row],[NUTS I]],Table1533[],2,FALSE)</f>
        <v>1</v>
      </c>
      <c r="F267" s="115" t="s">
        <v>18</v>
      </c>
      <c r="G267" s="108" t="str">
        <f>VLOOKUP(Table1432[[#This Row],[NUTS II 2011]],Table1634[],2,FALSE)</f>
        <v>16</v>
      </c>
      <c r="H267" s="91" t="s">
        <v>18</v>
      </c>
      <c r="I267" s="108" t="str">
        <f>VLOOKUP(Table1432[[#This Row],[NUTS II 2013]],Table162436[],2,FALSE)</f>
        <v>16</v>
      </c>
      <c r="J267" s="115" t="s">
        <v>917</v>
      </c>
      <c r="K267" s="108" t="str">
        <f>VLOOKUP(Table1432[[#This Row],[NUTS III 2011]],Table1735[],2,FALSE)</f>
        <v>165</v>
      </c>
      <c r="L267" s="92" t="s">
        <v>23</v>
      </c>
      <c r="M267" s="108" t="str">
        <f>VLOOKUP(Table1432[[#This Row],[NUTS III 2013]],Table172537[],2,FALSE)</f>
        <v>16G</v>
      </c>
      <c r="N267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6">
        <v>0</v>
      </c>
      <c r="Q267" s="113">
        <v>0</v>
      </c>
    </row>
    <row r="268" spans="1:17" ht="31.5">
      <c r="A268" s="78" t="s">
        <v>308</v>
      </c>
      <c r="B268" s="14" t="s">
        <v>997</v>
      </c>
      <c r="C268" s="93" t="s">
        <v>649</v>
      </c>
      <c r="D268" s="91" t="s">
        <v>17</v>
      </c>
      <c r="E268" s="108" t="str">
        <f>VLOOKUP(Table1432[[#This Row],[NUTS I]],Table1533[],2,FALSE)</f>
        <v>1</v>
      </c>
      <c r="F268" s="115" t="s">
        <v>1</v>
      </c>
      <c r="G268" s="108" t="str">
        <f>VLOOKUP(Table1432[[#This Row],[NUTS II 2011]],Table1634[],2,FALSE)</f>
        <v>11</v>
      </c>
      <c r="H268" s="92" t="s">
        <v>1</v>
      </c>
      <c r="I268" s="108" t="str">
        <f>VLOOKUP(Table1432[[#This Row],[NUTS II 2013]],Table162436[],2,FALSE)</f>
        <v>11</v>
      </c>
      <c r="J268" s="115" t="s">
        <v>41</v>
      </c>
      <c r="K268" s="108" t="str">
        <f>VLOOKUP(Table1432[[#This Row],[NUTS III 2011]],Table1735[],2,FALSE)</f>
        <v>117</v>
      </c>
      <c r="L268" s="91" t="s">
        <v>41</v>
      </c>
      <c r="M268" s="108" t="str">
        <f>VLOOKUP(Table1432[[#This Row],[NUTS III 2013]],Table172537[],2,FALSE)</f>
        <v>11D</v>
      </c>
      <c r="N268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6">
        <v>1</v>
      </c>
      <c r="Q268" s="114">
        <v>15</v>
      </c>
    </row>
    <row r="269" spans="1:17" ht="18.75">
      <c r="A269" s="77" t="s">
        <v>309</v>
      </c>
      <c r="B269" s="14" t="s">
        <v>846</v>
      </c>
      <c r="C269" s="93" t="s">
        <v>546</v>
      </c>
      <c r="D269" s="91" t="s">
        <v>17</v>
      </c>
      <c r="E269" s="108" t="str">
        <f>VLOOKUP(Table1432[[#This Row],[NUTS I]],Table1533[],2,FALSE)</f>
        <v>1</v>
      </c>
      <c r="F269" s="115" t="s">
        <v>18</v>
      </c>
      <c r="G269" s="108" t="str">
        <f>VLOOKUP(Table1432[[#This Row],[NUTS II 2011]],Table1634[],2,FALSE)</f>
        <v>16</v>
      </c>
      <c r="H269" s="91" t="s">
        <v>18</v>
      </c>
      <c r="I269" s="108" t="str">
        <f>VLOOKUP(Table1432[[#This Row],[NUTS II 2013]],Table162436[],2,FALSE)</f>
        <v>16</v>
      </c>
      <c r="J269" s="115" t="s">
        <v>19</v>
      </c>
      <c r="K269" s="108" t="str">
        <f>VLOOKUP(Table1432[[#This Row],[NUTS III 2011]],Table1735[],2,FALSE)</f>
        <v>16C</v>
      </c>
      <c r="L269" s="91" t="s">
        <v>19</v>
      </c>
      <c r="M269" s="108" t="str">
        <f>VLOOKUP(Table1432[[#This Row],[NUTS III 2013]],Table172537[],2,FALSE)</f>
        <v>16I</v>
      </c>
      <c r="N269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6">
        <v>0</v>
      </c>
      <c r="Q269" s="113">
        <v>0</v>
      </c>
    </row>
    <row r="270" spans="1:17" ht="18.75">
      <c r="A270" s="78" t="s">
        <v>310</v>
      </c>
      <c r="B270" s="14" t="s">
        <v>855</v>
      </c>
      <c r="C270" s="93" t="s">
        <v>623</v>
      </c>
      <c r="D270" s="91" t="s">
        <v>17</v>
      </c>
      <c r="E270" s="108" t="str">
        <f>VLOOKUP(Table1432[[#This Row],[NUTS I]],Table1533[],2,FALSE)</f>
        <v>1</v>
      </c>
      <c r="F270" s="115" t="s">
        <v>18</v>
      </c>
      <c r="G270" s="108" t="str">
        <f>VLOOKUP(Table1432[[#This Row],[NUTS II 2011]],Table1634[],2,FALSE)</f>
        <v>16</v>
      </c>
      <c r="H270" s="91" t="s">
        <v>18</v>
      </c>
      <c r="I270" s="108" t="str">
        <f>VLOOKUP(Table1432[[#This Row],[NUTS II 2013]],Table162436[],2,FALSE)</f>
        <v>16</v>
      </c>
      <c r="J270" s="115" t="s">
        <v>34</v>
      </c>
      <c r="K270" s="108" t="str">
        <f>VLOOKUP(Table1432[[#This Row],[NUTS III 2011]],Table1735[],2,FALSE)</f>
        <v>16B</v>
      </c>
      <c r="L270" s="92" t="s">
        <v>34</v>
      </c>
      <c r="M270" s="108" t="str">
        <f>VLOOKUP(Table1432[[#This Row],[NUTS III 2013]],Table172537[],2,FALSE)</f>
        <v>16B</v>
      </c>
      <c r="N270" s="110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6">
        <v>9</v>
      </c>
      <c r="Q270" s="114">
        <v>10</v>
      </c>
    </row>
    <row r="271" spans="1:17" ht="18.75">
      <c r="A271" s="77" t="s">
        <v>311</v>
      </c>
      <c r="B271" s="14" t="s">
        <v>878</v>
      </c>
      <c r="C271" s="93" t="s">
        <v>528</v>
      </c>
      <c r="D271" s="91" t="s">
        <v>17</v>
      </c>
      <c r="E271" s="108" t="str">
        <f>VLOOKUP(Table1432[[#This Row],[NUTS I]],Table1533[],2,FALSE)</f>
        <v>1</v>
      </c>
      <c r="F271" s="115" t="s">
        <v>18</v>
      </c>
      <c r="G271" s="108" t="str">
        <f>VLOOKUP(Table1432[[#This Row],[NUTS II 2011]],Table1634[],2,FALSE)</f>
        <v>16</v>
      </c>
      <c r="H271" s="91" t="s">
        <v>18</v>
      </c>
      <c r="I271" s="108" t="str">
        <f>VLOOKUP(Table1432[[#This Row],[NUTS II 2013]],Table162436[],2,FALSE)</f>
        <v>16</v>
      </c>
      <c r="J271" s="115" t="s">
        <v>888</v>
      </c>
      <c r="K271" s="108" t="str">
        <f>VLOOKUP(Table1432[[#This Row],[NUTS III 2011]],Table1735[],2,FALSE)</f>
        <v>168</v>
      </c>
      <c r="L271" s="92" t="s">
        <v>47</v>
      </c>
      <c r="M271" s="108" t="str">
        <f>VLOOKUP(Table1432[[#This Row],[NUTS III 2013]],Table172537[],2,FALSE)</f>
        <v>16J</v>
      </c>
      <c r="N271" s="110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6">
        <v>0</v>
      </c>
      <c r="Q271" s="113">
        <v>0</v>
      </c>
    </row>
    <row r="272" spans="1:17" ht="18.75">
      <c r="A272" s="77" t="s">
        <v>312</v>
      </c>
      <c r="B272" s="14" t="s">
        <v>1036</v>
      </c>
      <c r="C272" s="93" t="s">
        <v>690</v>
      </c>
      <c r="D272" s="91" t="s">
        <v>17</v>
      </c>
      <c r="E272" s="108" t="str">
        <f>VLOOKUP(Table1432[[#This Row],[NUTS I]],Table1533[],2,FALSE)</f>
        <v>1</v>
      </c>
      <c r="F272" s="115" t="s">
        <v>1</v>
      </c>
      <c r="G272" s="108" t="str">
        <f>VLOOKUP(Table1432[[#This Row],[NUTS II 2011]],Table1634[],2,FALSE)</f>
        <v>11</v>
      </c>
      <c r="H272" s="92" t="s">
        <v>1</v>
      </c>
      <c r="I272" s="108" t="str">
        <f>VLOOKUP(Table1432[[#This Row],[NUTS II 2013]],Table162436[],2,FALSE)</f>
        <v>11</v>
      </c>
      <c r="J272" s="115" t="s">
        <v>94</v>
      </c>
      <c r="K272" s="108" t="str">
        <f>VLOOKUP(Table1432[[#This Row],[NUTS III 2011]],Table1735[],2,FALSE)</f>
        <v>113</v>
      </c>
      <c r="L272" s="92" t="s">
        <v>72</v>
      </c>
      <c r="M272" s="108" t="str">
        <f>VLOOKUP(Table1432[[#This Row],[NUTS III 2013]],Table172537[],2,FALSE)</f>
        <v>11A</v>
      </c>
      <c r="N272" s="110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6">
        <v>49</v>
      </c>
      <c r="Q272" s="113">
        <v>121</v>
      </c>
    </row>
    <row r="273" spans="1:17" ht="18.75">
      <c r="A273" s="78" t="s">
        <v>313</v>
      </c>
      <c r="B273" s="14" t="s">
        <v>951</v>
      </c>
      <c r="C273" s="93" t="s">
        <v>611</v>
      </c>
      <c r="D273" s="91" t="s">
        <v>17</v>
      </c>
      <c r="E273" s="108" t="str">
        <f>VLOOKUP(Table1432[[#This Row],[NUTS I]],Table1533[],2,FALSE)</f>
        <v>1</v>
      </c>
      <c r="F273" s="115" t="s">
        <v>18</v>
      </c>
      <c r="G273" s="108" t="str">
        <f>VLOOKUP(Table1432[[#This Row],[NUTS II 2011]],Table1634[],2,FALSE)</f>
        <v>16</v>
      </c>
      <c r="H273" s="91" t="s">
        <v>18</v>
      </c>
      <c r="I273" s="108" t="str">
        <f>VLOOKUP(Table1432[[#This Row],[NUTS II 2013]],Table162436[],2,FALSE)</f>
        <v>16</v>
      </c>
      <c r="J273" s="115" t="s">
        <v>964</v>
      </c>
      <c r="K273" s="108" t="str">
        <f>VLOOKUP(Table1432[[#This Row],[NUTS III 2011]],Table1735[],2,FALSE)</f>
        <v>161</v>
      </c>
      <c r="L273" s="91" t="s">
        <v>21</v>
      </c>
      <c r="M273" s="108" t="str">
        <f>VLOOKUP(Table1432[[#This Row],[NUTS III 2013]],Table172537[],2,FALSE)</f>
        <v>16D</v>
      </c>
      <c r="N273" s="110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6">
        <v>4</v>
      </c>
      <c r="Q273" s="114">
        <v>15</v>
      </c>
    </row>
    <row r="274" spans="1:17" ht="18.75">
      <c r="A274" s="78" t="s">
        <v>314</v>
      </c>
      <c r="B274" s="14" t="s">
        <v>1001</v>
      </c>
      <c r="C274" s="93" t="s">
        <v>689</v>
      </c>
      <c r="D274" s="91" t="s">
        <v>17</v>
      </c>
      <c r="E274" s="108" t="str">
        <f>VLOOKUP(Table1432[[#This Row],[NUTS I]],Table1533[],2,FALSE)</f>
        <v>1</v>
      </c>
      <c r="F274" s="115" t="s">
        <v>1</v>
      </c>
      <c r="G274" s="108" t="str">
        <f>VLOOKUP(Table1432[[#This Row],[NUTS II 2011]],Table1634[],2,FALSE)</f>
        <v>11</v>
      </c>
      <c r="H274" s="92" t="s">
        <v>1</v>
      </c>
      <c r="I274" s="108" t="str">
        <f>VLOOKUP(Table1432[[#This Row],[NUTS II 2013]],Table162436[],2,FALSE)</f>
        <v>11</v>
      </c>
      <c r="J274" s="115" t="s">
        <v>1007</v>
      </c>
      <c r="K274" s="108" t="str">
        <f>VLOOKUP(Table1432[[#This Row],[NUTS III 2011]],Table1735[],2,FALSE)</f>
        <v>116</v>
      </c>
      <c r="L274" s="92" t="s">
        <v>72</v>
      </c>
      <c r="M274" s="108" t="str">
        <f>VLOOKUP(Table1432[[#This Row],[NUTS III 2013]],Table172537[],2,FALSE)</f>
        <v>11A</v>
      </c>
      <c r="N274" s="110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6">
        <v>3</v>
      </c>
      <c r="Q274" s="114">
        <v>5</v>
      </c>
    </row>
    <row r="275" spans="1:17" ht="18.75">
      <c r="A275" s="77" t="s">
        <v>315</v>
      </c>
      <c r="B275" s="14" t="s">
        <v>1047</v>
      </c>
      <c r="C275" s="93" t="s">
        <v>380</v>
      </c>
      <c r="D275" s="91" t="s">
        <v>17</v>
      </c>
      <c r="E275" s="108" t="str">
        <f>VLOOKUP(Table1432[[#This Row],[NUTS I]],Table1533[],2,FALSE)</f>
        <v>1</v>
      </c>
      <c r="F275" s="115" t="s">
        <v>1</v>
      </c>
      <c r="G275" s="108" t="str">
        <f>VLOOKUP(Table1432[[#This Row],[NUTS II 2011]],Table1634[],2,FALSE)</f>
        <v>11</v>
      </c>
      <c r="H275" s="92" t="s">
        <v>1</v>
      </c>
      <c r="I275" s="108" t="str">
        <f>VLOOKUP(Table1432[[#This Row],[NUTS II 2013]],Table162436[],2,FALSE)</f>
        <v>11</v>
      </c>
      <c r="J275" s="115" t="s">
        <v>1055</v>
      </c>
      <c r="K275" s="108" t="str">
        <f>VLOOKUP(Table1432[[#This Row],[NUTS III 2011]],Table1735[],2,FALSE)</f>
        <v>111</v>
      </c>
      <c r="L275" s="91" t="s">
        <v>67</v>
      </c>
      <c r="M275" s="108" t="str">
        <f>VLOOKUP(Table1432[[#This Row],[NUTS III 2013]],Table172537[],2,FALSE)</f>
        <v>111</v>
      </c>
      <c r="N275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6">
        <v>4</v>
      </c>
      <c r="Q275" s="113">
        <v>12</v>
      </c>
    </row>
    <row r="276" spans="1:17" ht="18.75">
      <c r="A276" s="77" t="s">
        <v>316</v>
      </c>
      <c r="B276" s="14" t="s">
        <v>1027</v>
      </c>
      <c r="C276" s="93" t="s">
        <v>688</v>
      </c>
      <c r="D276" s="91" t="s">
        <v>17</v>
      </c>
      <c r="E276" s="108" t="str">
        <f>VLOOKUP(Table1432[[#This Row],[NUTS I]],Table1533[],2,FALSE)</f>
        <v>1</v>
      </c>
      <c r="F276" s="115" t="s">
        <v>1</v>
      </c>
      <c r="G276" s="108" t="str">
        <f>VLOOKUP(Table1432[[#This Row],[NUTS II 2011]],Table1634[],2,FALSE)</f>
        <v>11</v>
      </c>
      <c r="H276" s="92" t="s">
        <v>1</v>
      </c>
      <c r="I276" s="108" t="str">
        <f>VLOOKUP(Table1432[[#This Row],[NUTS II 2013]],Table162436[],2,FALSE)</f>
        <v>11</v>
      </c>
      <c r="J276" s="115" t="s">
        <v>1035</v>
      </c>
      <c r="K276" s="108" t="str">
        <f>VLOOKUP(Table1432[[#This Row],[NUTS III 2011]],Table1735[],2,FALSE)</f>
        <v>114</v>
      </c>
      <c r="L276" s="92" t="s">
        <v>72</v>
      </c>
      <c r="M276" s="108" t="str">
        <f>VLOOKUP(Table1432[[#This Row],[NUTS III 2013]],Table172537[],2,FALSE)</f>
        <v>11A</v>
      </c>
      <c r="N276" s="110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6">
        <v>137</v>
      </c>
      <c r="Q276" s="113">
        <v>363</v>
      </c>
    </row>
    <row r="277" spans="1:17" ht="18.75">
      <c r="A277" s="77" t="s">
        <v>317</v>
      </c>
      <c r="B277" s="14" t="s">
        <v>966</v>
      </c>
      <c r="C277" s="93" t="s">
        <v>680</v>
      </c>
      <c r="D277" s="91" t="s">
        <v>17</v>
      </c>
      <c r="E277" s="108" t="str">
        <f>VLOOKUP(Table1432[[#This Row],[NUTS I]],Table1533[],2,FALSE)</f>
        <v>1</v>
      </c>
      <c r="F277" s="115" t="s">
        <v>1</v>
      </c>
      <c r="G277" s="108" t="str">
        <f>VLOOKUP(Table1432[[#This Row],[NUTS II 2011]],Table1634[],2,FALSE)</f>
        <v>11</v>
      </c>
      <c r="H277" s="92" t="s">
        <v>1</v>
      </c>
      <c r="I277" s="108" t="str">
        <f>VLOOKUP(Table1432[[#This Row],[NUTS II 2013]],Table162436[],2,FALSE)</f>
        <v>11</v>
      </c>
      <c r="J277" s="115" t="s">
        <v>980</v>
      </c>
      <c r="K277" s="108" t="str">
        <f>VLOOKUP(Table1432[[#This Row],[NUTS III 2011]],Table1735[],2,FALSE)</f>
        <v>118</v>
      </c>
      <c r="L277" s="92" t="s">
        <v>90</v>
      </c>
      <c r="M277" s="108" t="str">
        <f>VLOOKUP(Table1432[[#This Row],[NUTS III 2013]],Table172537[],2,FALSE)</f>
        <v>11B</v>
      </c>
      <c r="N277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6">
        <v>0</v>
      </c>
      <c r="Q277" s="113">
        <v>0</v>
      </c>
    </row>
    <row r="278" spans="1:17" ht="18.75">
      <c r="A278" s="78" t="s">
        <v>318</v>
      </c>
      <c r="B278" s="14" t="s">
        <v>733</v>
      </c>
      <c r="C278" s="93" t="s">
        <v>408</v>
      </c>
      <c r="D278" s="92" t="s">
        <v>64</v>
      </c>
      <c r="E278" s="109" t="str">
        <f>VLOOKUP(Table1432[[#This Row],[NUTS I]],Table1533[],2,FALSE)</f>
        <v>2</v>
      </c>
      <c r="F278" s="115" t="s">
        <v>64</v>
      </c>
      <c r="G278" s="108" t="str">
        <f>VLOOKUP(Table1432[[#This Row],[NUTS II 2011]],Table1634[],2,FALSE)</f>
        <v>20</v>
      </c>
      <c r="H278" s="91" t="s">
        <v>64</v>
      </c>
      <c r="I278" s="108" t="str">
        <f>VLOOKUP(Table1432[[#This Row],[NUTS II 2013]],Table162436[],2,FALSE)</f>
        <v>20</v>
      </c>
      <c r="J278" s="115" t="s">
        <v>64</v>
      </c>
      <c r="K278" s="108" t="str">
        <f>VLOOKUP(Table1432[[#This Row],[NUTS III 2011]],Table1735[],2,FALSE)</f>
        <v>200</v>
      </c>
      <c r="L278" s="115" t="s">
        <v>64</v>
      </c>
      <c r="M278" s="108" t="str">
        <f>VLOOKUP(Table1432[[#This Row],[NUTS III 2013]],Table172537[],2,FALSE)</f>
        <v>200</v>
      </c>
      <c r="N278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6">
        <v>0</v>
      </c>
      <c r="Q278" s="114">
        <v>0</v>
      </c>
    </row>
    <row r="279" spans="1:17" ht="18.75">
      <c r="A279" s="77" t="s">
        <v>319</v>
      </c>
      <c r="B279" s="14" t="s">
        <v>789</v>
      </c>
      <c r="C279" s="93" t="s">
        <v>447</v>
      </c>
      <c r="D279" s="91" t="s">
        <v>17</v>
      </c>
      <c r="E279" s="108" t="str">
        <f>VLOOKUP(Table1432[[#This Row],[NUTS I]],Table1533[],2,FALSE)</f>
        <v>1</v>
      </c>
      <c r="F279" s="115" t="s">
        <v>25</v>
      </c>
      <c r="G279" s="108" t="str">
        <f>VLOOKUP(Table1432[[#This Row],[NUTS II 2011]],Table1634[],2,FALSE)</f>
        <v>18</v>
      </c>
      <c r="H279" s="92" t="s">
        <v>25</v>
      </c>
      <c r="I279" s="108" t="str">
        <f>VLOOKUP(Table1432[[#This Row],[NUTS II 2013]],Table162436[],2,FALSE)</f>
        <v>18</v>
      </c>
      <c r="J279" s="115" t="s">
        <v>26</v>
      </c>
      <c r="K279" s="108" t="str">
        <f>VLOOKUP(Table1432[[#This Row],[NUTS III 2011]],Table1735[],2,FALSE)</f>
        <v>183</v>
      </c>
      <c r="L279" s="91" t="s">
        <v>26</v>
      </c>
      <c r="M279" s="108" t="str">
        <f>VLOOKUP(Table1432[[#This Row],[NUTS III 2013]],Table172537[],2,FALSE)</f>
        <v>187</v>
      </c>
      <c r="N279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6">
        <v>1</v>
      </c>
      <c r="Q279" s="113">
        <v>12</v>
      </c>
    </row>
    <row r="280" spans="1:17" ht="18.75">
      <c r="A280" s="78" t="s">
        <v>320</v>
      </c>
      <c r="B280" s="14" t="s">
        <v>788</v>
      </c>
      <c r="C280" s="93" t="s">
        <v>446</v>
      </c>
      <c r="D280" s="91" t="s">
        <v>17</v>
      </c>
      <c r="E280" s="108" t="str">
        <f>VLOOKUP(Table1432[[#This Row],[NUTS I]],Table1533[],2,FALSE)</f>
        <v>1</v>
      </c>
      <c r="F280" s="115" t="s">
        <v>25</v>
      </c>
      <c r="G280" s="108" t="str">
        <f>VLOOKUP(Table1432[[#This Row],[NUTS II 2011]],Table1634[],2,FALSE)</f>
        <v>18</v>
      </c>
      <c r="H280" s="92" t="s">
        <v>25</v>
      </c>
      <c r="I280" s="108" t="str">
        <f>VLOOKUP(Table1432[[#This Row],[NUTS II 2013]],Table162436[],2,FALSE)</f>
        <v>18</v>
      </c>
      <c r="J280" s="115" t="s">
        <v>26</v>
      </c>
      <c r="K280" s="108" t="str">
        <f>VLOOKUP(Table1432[[#This Row],[NUTS III 2011]],Table1735[],2,FALSE)</f>
        <v>183</v>
      </c>
      <c r="L280" s="91" t="s">
        <v>26</v>
      </c>
      <c r="M280" s="108" t="str">
        <f>VLOOKUP(Table1432[[#This Row],[NUTS III 2013]],Table172537[],2,FALSE)</f>
        <v>187</v>
      </c>
      <c r="N280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6">
        <v>0</v>
      </c>
      <c r="Q280" s="114">
        <v>0</v>
      </c>
    </row>
    <row r="281" spans="1:17" ht="18.75">
      <c r="A281" s="78" t="s">
        <v>321</v>
      </c>
      <c r="B281" s="14" t="s">
        <v>1046</v>
      </c>
      <c r="C281" s="93" t="s">
        <v>381</v>
      </c>
      <c r="D281" s="91" t="s">
        <v>17</v>
      </c>
      <c r="E281" s="108" t="str">
        <f>VLOOKUP(Table1432[[#This Row],[NUTS I]],Table1533[],2,FALSE)</f>
        <v>1</v>
      </c>
      <c r="F281" s="115" t="s">
        <v>1</v>
      </c>
      <c r="G281" s="108" t="str">
        <f>VLOOKUP(Table1432[[#This Row],[NUTS II 2011]],Table1634[],2,FALSE)</f>
        <v>11</v>
      </c>
      <c r="H281" s="92" t="s">
        <v>1</v>
      </c>
      <c r="I281" s="108" t="str">
        <f>VLOOKUP(Table1432[[#This Row],[NUTS II 2013]],Table162436[],2,FALSE)</f>
        <v>11</v>
      </c>
      <c r="J281" s="115" t="s">
        <v>1055</v>
      </c>
      <c r="K281" s="108" t="str">
        <f>VLOOKUP(Table1432[[#This Row],[NUTS III 2011]],Table1735[],2,FALSE)</f>
        <v>111</v>
      </c>
      <c r="L281" s="91" t="s">
        <v>67</v>
      </c>
      <c r="M281" s="108" t="str">
        <f>VLOOKUP(Table1432[[#This Row],[NUTS III 2013]],Table172537[],2,FALSE)</f>
        <v>111</v>
      </c>
      <c r="N281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6">
        <v>7</v>
      </c>
      <c r="Q281" s="114">
        <v>129</v>
      </c>
    </row>
    <row r="282" spans="1:17" ht="18.75">
      <c r="A282" s="78" t="s">
        <v>322</v>
      </c>
      <c r="B282" s="14" t="s">
        <v>772</v>
      </c>
      <c r="C282" s="93" t="s">
        <v>488</v>
      </c>
      <c r="D282" s="91" t="s">
        <v>17</v>
      </c>
      <c r="E282" s="108" t="str">
        <f>VLOOKUP(Table1432[[#This Row],[NUTS I]],Table1533[],2,FALSE)</f>
        <v>1</v>
      </c>
      <c r="F282" s="115" t="s">
        <v>25</v>
      </c>
      <c r="G282" s="108" t="str">
        <f>VLOOKUP(Table1432[[#This Row],[NUTS II 2011]],Table1634[],2,FALSE)</f>
        <v>18</v>
      </c>
      <c r="H282" s="92" t="s">
        <v>25</v>
      </c>
      <c r="I282" s="108" t="str">
        <f>VLOOKUP(Table1432[[#This Row],[NUTS II 2013]],Table162436[],2,FALSE)</f>
        <v>18</v>
      </c>
      <c r="J282" s="115" t="s">
        <v>44</v>
      </c>
      <c r="K282" s="108" t="str">
        <f>VLOOKUP(Table1432[[#This Row],[NUTS III 2011]],Table1735[],2,FALSE)</f>
        <v>184</v>
      </c>
      <c r="L282" s="91" t="s">
        <v>44</v>
      </c>
      <c r="M282" s="108" t="str">
        <f>VLOOKUP(Table1432[[#This Row],[NUTS III 2013]],Table172537[],2,FALSE)</f>
        <v>184</v>
      </c>
      <c r="N282" s="110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6">
        <v>5</v>
      </c>
      <c r="Q282" s="114">
        <v>29</v>
      </c>
    </row>
    <row r="283" spans="1:17" ht="18.75">
      <c r="A283" s="77" t="s">
        <v>323</v>
      </c>
      <c r="B283" s="14" t="s">
        <v>1040</v>
      </c>
      <c r="C283" s="93" t="s">
        <v>706</v>
      </c>
      <c r="D283" s="91" t="s">
        <v>17</v>
      </c>
      <c r="E283" s="108" t="str">
        <f>VLOOKUP(Table1432[[#This Row],[NUTS I]],Table1533[],2,FALSE)</f>
        <v>1</v>
      </c>
      <c r="F283" s="115" t="s">
        <v>1</v>
      </c>
      <c r="G283" s="108" t="str">
        <f>VLOOKUP(Table1432[[#This Row],[NUTS II 2011]],Table1634[],2,FALSE)</f>
        <v>11</v>
      </c>
      <c r="H283" s="92" t="s">
        <v>1</v>
      </c>
      <c r="I283" s="108" t="str">
        <f>VLOOKUP(Table1432[[#This Row],[NUTS II 2013]],Table162436[],2,FALSE)</f>
        <v>11</v>
      </c>
      <c r="J283" s="115" t="s">
        <v>94</v>
      </c>
      <c r="K283" s="108" t="str">
        <f>VLOOKUP(Table1432[[#This Row],[NUTS III 2011]],Table1735[],2,FALSE)</f>
        <v>113</v>
      </c>
      <c r="L283" s="91" t="s">
        <v>94</v>
      </c>
      <c r="M283" s="108" t="str">
        <f>VLOOKUP(Table1432[[#This Row],[NUTS III 2013]],Table172537[],2,FALSE)</f>
        <v>119</v>
      </c>
      <c r="N283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6">
        <v>9</v>
      </c>
      <c r="Q283" s="113">
        <v>9</v>
      </c>
    </row>
    <row r="284" spans="1:17" ht="31.5">
      <c r="A284" s="77" t="s">
        <v>324</v>
      </c>
      <c r="B284" s="14" t="s">
        <v>736</v>
      </c>
      <c r="C284" s="93" t="s">
        <v>407</v>
      </c>
      <c r="D284" s="92" t="s">
        <v>64</v>
      </c>
      <c r="E284" s="109" t="str">
        <f>VLOOKUP(Table1432[[#This Row],[NUTS I]],Table1533[],2,FALSE)</f>
        <v>2</v>
      </c>
      <c r="F284" s="115" t="s">
        <v>64</v>
      </c>
      <c r="G284" s="108" t="str">
        <f>VLOOKUP(Table1432[[#This Row],[NUTS II 2011]],Table1634[],2,FALSE)</f>
        <v>20</v>
      </c>
      <c r="H284" s="91" t="s">
        <v>64</v>
      </c>
      <c r="I284" s="108" t="str">
        <f>VLOOKUP(Table1432[[#This Row],[NUTS II 2013]],Table162436[],2,FALSE)</f>
        <v>20</v>
      </c>
      <c r="J284" s="115" t="s">
        <v>64</v>
      </c>
      <c r="K284" s="108" t="str">
        <f>VLOOKUP(Table1432[[#This Row],[NUTS III 2011]],Table1735[],2,FALSE)</f>
        <v>200</v>
      </c>
      <c r="L284" s="115" t="s">
        <v>64</v>
      </c>
      <c r="M284" s="108" t="str">
        <f>VLOOKUP(Table1432[[#This Row],[NUTS III 2013]],Table172537[],2,FALSE)</f>
        <v>200</v>
      </c>
      <c r="N284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6">
        <v>5</v>
      </c>
      <c r="Q284" s="113">
        <v>115</v>
      </c>
    </row>
    <row r="285" spans="1:17" ht="18.75">
      <c r="A285" s="78" t="s">
        <v>325</v>
      </c>
      <c r="B285" s="14" t="s">
        <v>895</v>
      </c>
      <c r="C285" s="93" t="s">
        <v>545</v>
      </c>
      <c r="D285" s="91" t="s">
        <v>17</v>
      </c>
      <c r="E285" s="108" t="str">
        <f>VLOOKUP(Table1432[[#This Row],[NUTS I]],Table1533[],2,FALSE)</f>
        <v>1</v>
      </c>
      <c r="F285" s="115" t="s">
        <v>18</v>
      </c>
      <c r="G285" s="108" t="str">
        <f>VLOOKUP(Table1432[[#This Row],[NUTS II 2011]],Table1634[],2,FALSE)</f>
        <v>16</v>
      </c>
      <c r="H285" s="91" t="s">
        <v>18</v>
      </c>
      <c r="I285" s="108" t="str">
        <f>VLOOKUP(Table1432[[#This Row],[NUTS II 2013]],Table162436[],2,FALSE)</f>
        <v>16</v>
      </c>
      <c r="J285" s="115" t="s">
        <v>900</v>
      </c>
      <c r="K285" s="108" t="str">
        <f>VLOOKUP(Table1432[[#This Row],[NUTS III 2011]],Table1735[],2,FALSE)</f>
        <v>166</v>
      </c>
      <c r="L285" s="91" t="s">
        <v>19</v>
      </c>
      <c r="M285" s="108" t="str">
        <f>VLOOKUP(Table1432[[#This Row],[NUTS III 2013]],Table172537[],2,FALSE)</f>
        <v>16I</v>
      </c>
      <c r="N285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6">
        <v>0</v>
      </c>
      <c r="Q285" s="114">
        <v>0</v>
      </c>
    </row>
    <row r="286" spans="1:17" ht="18.75">
      <c r="A286" s="78" t="s">
        <v>326</v>
      </c>
      <c r="B286" s="14" t="s">
        <v>746</v>
      </c>
      <c r="C286" s="93" t="s">
        <v>428</v>
      </c>
      <c r="D286" s="91" t="s">
        <v>17</v>
      </c>
      <c r="E286" s="108" t="str">
        <f>VLOOKUP(Table1432[[#This Row],[NUTS I]],Table1533[],2,FALSE)</f>
        <v>1</v>
      </c>
      <c r="F286" s="115" t="s">
        <v>29</v>
      </c>
      <c r="G286" s="108" t="str">
        <f>VLOOKUP(Table1432[[#This Row],[NUTS II 2011]],Table1634[],2,FALSE)</f>
        <v>15</v>
      </c>
      <c r="H286" s="92" t="s">
        <v>29</v>
      </c>
      <c r="I286" s="108" t="str">
        <f>VLOOKUP(Table1432[[#This Row],[NUTS II 2013]],Table162436[],2,FALSE)</f>
        <v>15</v>
      </c>
      <c r="J286" s="115" t="s">
        <v>29</v>
      </c>
      <c r="K286" s="108">
        <f>VLOOKUP(Table1432[[#This Row],[NUTS III 2011]],Table1735[],2,FALSE)</f>
        <v>150</v>
      </c>
      <c r="L286" s="91" t="s">
        <v>29</v>
      </c>
      <c r="M286" s="108">
        <f>VLOOKUP(Table1432[[#This Row],[NUTS III 2013]],Table172537[],2,FALSE)</f>
        <v>150</v>
      </c>
      <c r="N286" s="110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6">
        <v>0</v>
      </c>
      <c r="Q286" s="114">
        <v>0</v>
      </c>
    </row>
    <row r="287" spans="1:17" ht="18.75">
      <c r="A287" s="78" t="s">
        <v>327</v>
      </c>
      <c r="B287" s="14" t="s">
        <v>1026</v>
      </c>
      <c r="C287" s="93" t="s">
        <v>687</v>
      </c>
      <c r="D287" s="91" t="s">
        <v>17</v>
      </c>
      <c r="E287" s="108" t="str">
        <f>VLOOKUP(Table1432[[#This Row],[NUTS I]],Table1533[],2,FALSE)</f>
        <v>1</v>
      </c>
      <c r="F287" s="115" t="s">
        <v>1</v>
      </c>
      <c r="G287" s="108" t="str">
        <f>VLOOKUP(Table1432[[#This Row],[NUTS II 2011]],Table1634[],2,FALSE)</f>
        <v>11</v>
      </c>
      <c r="H287" s="92" t="s">
        <v>1</v>
      </c>
      <c r="I287" s="108" t="str">
        <f>VLOOKUP(Table1432[[#This Row],[NUTS II 2013]],Table162436[],2,FALSE)</f>
        <v>11</v>
      </c>
      <c r="J287" s="115" t="s">
        <v>1035</v>
      </c>
      <c r="K287" s="108" t="str">
        <f>VLOOKUP(Table1432[[#This Row],[NUTS III 2011]],Table1735[],2,FALSE)</f>
        <v>114</v>
      </c>
      <c r="L287" s="92" t="s">
        <v>72</v>
      </c>
      <c r="M287" s="108" t="str">
        <f>VLOOKUP(Table1432[[#This Row],[NUTS III 2013]],Table172537[],2,FALSE)</f>
        <v>11A</v>
      </c>
      <c r="N287" s="110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6">
        <v>0</v>
      </c>
      <c r="Q287" s="114">
        <v>0</v>
      </c>
    </row>
    <row r="288" spans="1:17" ht="18.75">
      <c r="A288" s="77" t="s">
        <v>328</v>
      </c>
      <c r="B288" s="14" t="s">
        <v>744</v>
      </c>
      <c r="C288" s="93" t="s">
        <v>406</v>
      </c>
      <c r="D288" s="92" t="s">
        <v>64</v>
      </c>
      <c r="E288" s="109" t="str">
        <f>VLOOKUP(Table1432[[#This Row],[NUTS I]],Table1533[],2,FALSE)</f>
        <v>2</v>
      </c>
      <c r="F288" s="115" t="s">
        <v>64</v>
      </c>
      <c r="G288" s="108" t="str">
        <f>VLOOKUP(Table1432[[#This Row],[NUTS II 2011]],Table1634[],2,FALSE)</f>
        <v>20</v>
      </c>
      <c r="H288" s="91" t="s">
        <v>64</v>
      </c>
      <c r="I288" s="108" t="str">
        <f>VLOOKUP(Table1432[[#This Row],[NUTS II 2013]],Table162436[],2,FALSE)</f>
        <v>20</v>
      </c>
      <c r="J288" s="115" t="s">
        <v>64</v>
      </c>
      <c r="K288" s="108" t="str">
        <f>VLOOKUP(Table1432[[#This Row],[NUTS III 2011]],Table1735[],2,FALSE)</f>
        <v>200</v>
      </c>
      <c r="L288" s="115" t="s">
        <v>64</v>
      </c>
      <c r="M288" s="108" t="str">
        <f>VLOOKUP(Table1432[[#This Row],[NUTS III 2013]],Table172537[],2,FALSE)</f>
        <v>200</v>
      </c>
      <c r="N288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6">
        <v>0</v>
      </c>
      <c r="Q288" s="113">
        <v>0</v>
      </c>
    </row>
    <row r="289" spans="1:17" ht="18.75">
      <c r="A289" s="78" t="s">
        <v>329</v>
      </c>
      <c r="B289" s="14" t="s">
        <v>996</v>
      </c>
      <c r="C289" s="93" t="s">
        <v>639</v>
      </c>
      <c r="D289" s="91" t="s">
        <v>17</v>
      </c>
      <c r="E289" s="108" t="str">
        <f>VLOOKUP(Table1432[[#This Row],[NUTS I]],Table1533[],2,FALSE)</f>
        <v>1</v>
      </c>
      <c r="F289" s="115" t="s">
        <v>1</v>
      </c>
      <c r="G289" s="108" t="str">
        <f>VLOOKUP(Table1432[[#This Row],[NUTS II 2011]],Table1634[],2,FALSE)</f>
        <v>11</v>
      </c>
      <c r="H289" s="92" t="s">
        <v>1</v>
      </c>
      <c r="I289" s="108" t="str">
        <f>VLOOKUP(Table1432[[#This Row],[NUTS II 2013]],Table162436[],2,FALSE)</f>
        <v>11</v>
      </c>
      <c r="J289" s="115" t="s">
        <v>41</v>
      </c>
      <c r="K289" s="108" t="str">
        <f>VLOOKUP(Table1432[[#This Row],[NUTS III 2011]],Table1735[],2,FALSE)</f>
        <v>117</v>
      </c>
      <c r="L289" s="91" t="s">
        <v>40</v>
      </c>
      <c r="M289" s="108" t="str">
        <f>VLOOKUP(Table1432[[#This Row],[NUTS III 2013]],Table172537[],2,FALSE)</f>
        <v>11E</v>
      </c>
      <c r="N289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6">
        <v>3</v>
      </c>
      <c r="Q289" s="113">
        <v>4</v>
      </c>
    </row>
    <row r="290" spans="1:17" ht="31.5">
      <c r="A290" s="77" t="s">
        <v>330</v>
      </c>
      <c r="B290" s="14" t="s">
        <v>835</v>
      </c>
      <c r="C290" s="93" t="s">
        <v>508</v>
      </c>
      <c r="D290" s="91" t="s">
        <v>17</v>
      </c>
      <c r="E290" s="108" t="str">
        <f>VLOOKUP(Table1432[[#This Row],[NUTS I]],Table1533[],2,FALSE)</f>
        <v>1</v>
      </c>
      <c r="F290" s="115" t="s">
        <v>167</v>
      </c>
      <c r="G290" s="108" t="str">
        <f>VLOOKUP(Table1432[[#This Row],[NUTS II 2011]],Table1634[],2,FALSE)</f>
        <v>17</v>
      </c>
      <c r="H290" s="92" t="s">
        <v>36</v>
      </c>
      <c r="I290" s="108" t="str">
        <f>VLOOKUP(Table1432[[#This Row],[NUTS II 2013]],Table162436[],2,FALSE)</f>
        <v>17</v>
      </c>
      <c r="J290" s="115" t="s">
        <v>843</v>
      </c>
      <c r="K290" s="108" t="str">
        <f>VLOOKUP(Table1432[[#This Row],[NUTS III 2011]],Table1735[],2,FALSE)</f>
        <v>171</v>
      </c>
      <c r="L290" s="91" t="s">
        <v>36</v>
      </c>
      <c r="M290" s="108" t="str">
        <f>VLOOKUP(Table1432[[#This Row],[NUTS III 2013]],Table172537[],2,FALSE)</f>
        <v>170</v>
      </c>
      <c r="N290" s="110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6">
        <v>3</v>
      </c>
      <c r="Q290" s="113">
        <v>44</v>
      </c>
    </row>
    <row r="291" spans="1:17" ht="31.5">
      <c r="A291" s="78" t="s">
        <v>331</v>
      </c>
      <c r="B291" s="14" t="s">
        <v>738</v>
      </c>
      <c r="C291" s="93" t="s">
        <v>405</v>
      </c>
      <c r="D291" s="92" t="s">
        <v>64</v>
      </c>
      <c r="E291" s="109" t="str">
        <f>VLOOKUP(Table1432[[#This Row],[NUTS I]],Table1533[],2,FALSE)</f>
        <v>2</v>
      </c>
      <c r="F291" s="115" t="s">
        <v>64</v>
      </c>
      <c r="G291" s="108" t="str">
        <f>VLOOKUP(Table1432[[#This Row],[NUTS II 2011]],Table1634[],2,FALSE)</f>
        <v>20</v>
      </c>
      <c r="H291" s="91" t="s">
        <v>64</v>
      </c>
      <c r="I291" s="108" t="str">
        <f>VLOOKUP(Table1432[[#This Row],[NUTS II 2013]],Table162436[],2,FALSE)</f>
        <v>20</v>
      </c>
      <c r="J291" s="115" t="s">
        <v>64</v>
      </c>
      <c r="K291" s="108" t="str">
        <f>VLOOKUP(Table1432[[#This Row],[NUTS III 2011]],Table1735[],2,FALSE)</f>
        <v>200</v>
      </c>
      <c r="L291" s="115" t="s">
        <v>64</v>
      </c>
      <c r="M291" s="108" t="str">
        <f>VLOOKUP(Table1432[[#This Row],[NUTS III 2013]],Table172537[],2,FALSE)</f>
        <v>200</v>
      </c>
      <c r="N291" s="110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6">
        <v>0</v>
      </c>
      <c r="Q291" s="114">
        <v>0</v>
      </c>
    </row>
    <row r="292" spans="1:17" ht="31.5">
      <c r="A292" s="77" t="s">
        <v>332</v>
      </c>
      <c r="B292" s="14" t="s">
        <v>845</v>
      </c>
      <c r="C292" s="93" t="s">
        <v>544</v>
      </c>
      <c r="D292" s="91" t="s">
        <v>17</v>
      </c>
      <c r="E292" s="108" t="str">
        <f>VLOOKUP(Table1432[[#This Row],[NUTS I]],Table1533[],2,FALSE)</f>
        <v>1</v>
      </c>
      <c r="F292" s="115" t="s">
        <v>18</v>
      </c>
      <c r="G292" s="108" t="str">
        <f>VLOOKUP(Table1432[[#This Row],[NUTS II 2011]],Table1634[],2,FALSE)</f>
        <v>16</v>
      </c>
      <c r="H292" s="91" t="s">
        <v>18</v>
      </c>
      <c r="I292" s="108" t="str">
        <f>VLOOKUP(Table1432[[#This Row],[NUTS II 2013]],Table162436[],2,FALSE)</f>
        <v>16</v>
      </c>
      <c r="J292" s="115" t="s">
        <v>19</v>
      </c>
      <c r="K292" s="108" t="str">
        <f>VLOOKUP(Table1432[[#This Row],[NUTS III 2011]],Table1735[],2,FALSE)</f>
        <v>16C</v>
      </c>
      <c r="L292" s="91" t="s">
        <v>19</v>
      </c>
      <c r="M292" s="108" t="str">
        <f>VLOOKUP(Table1432[[#This Row],[NUTS III 2013]],Table172537[],2,FALSE)</f>
        <v>16I</v>
      </c>
      <c r="N292" s="110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6">
        <v>1</v>
      </c>
      <c r="Q292" s="113">
        <v>10</v>
      </c>
    </row>
    <row r="293" spans="1:17" ht="31.5">
      <c r="A293" s="77" t="s">
        <v>333</v>
      </c>
      <c r="B293" s="14" t="s">
        <v>1045</v>
      </c>
      <c r="C293" s="93" t="s">
        <v>382</v>
      </c>
      <c r="D293" s="91" t="s">
        <v>17</v>
      </c>
      <c r="E293" s="108" t="str">
        <f>VLOOKUP(Table1432[[#This Row],[NUTS I]],Table1533[],2,FALSE)</f>
        <v>1</v>
      </c>
      <c r="F293" s="115" t="s">
        <v>1</v>
      </c>
      <c r="G293" s="108" t="str">
        <f>VLOOKUP(Table1432[[#This Row],[NUTS II 2011]],Table1634[],2,FALSE)</f>
        <v>11</v>
      </c>
      <c r="H293" s="92" t="s">
        <v>1</v>
      </c>
      <c r="I293" s="108" t="str">
        <f>VLOOKUP(Table1432[[#This Row],[NUTS II 2013]],Table162436[],2,FALSE)</f>
        <v>11</v>
      </c>
      <c r="J293" s="115" t="s">
        <v>1055</v>
      </c>
      <c r="K293" s="108" t="str">
        <f>VLOOKUP(Table1432[[#This Row],[NUTS III 2011]],Table1735[],2,FALSE)</f>
        <v>111</v>
      </c>
      <c r="L293" s="91" t="s">
        <v>67</v>
      </c>
      <c r="M293" s="108" t="str">
        <f>VLOOKUP(Table1432[[#This Row],[NUTS III 2013]],Table172537[],2,FALSE)</f>
        <v>111</v>
      </c>
      <c r="N293" s="110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6">
        <v>0</v>
      </c>
      <c r="Q293" s="113">
        <v>0</v>
      </c>
    </row>
    <row r="294" spans="1:17" ht="31.5">
      <c r="A294" s="78" t="s">
        <v>334</v>
      </c>
      <c r="B294" s="14" t="s">
        <v>1039</v>
      </c>
      <c r="C294" s="93" t="s">
        <v>705</v>
      </c>
      <c r="D294" s="91" t="s">
        <v>17</v>
      </c>
      <c r="E294" s="108" t="str">
        <f>VLOOKUP(Table1432[[#This Row],[NUTS I]],Table1533[],2,FALSE)</f>
        <v>1</v>
      </c>
      <c r="F294" s="115" t="s">
        <v>1</v>
      </c>
      <c r="G294" s="108" t="str">
        <f>VLOOKUP(Table1432[[#This Row],[NUTS II 2011]],Table1634[],2,FALSE)</f>
        <v>11</v>
      </c>
      <c r="H294" s="92" t="s">
        <v>1</v>
      </c>
      <c r="I294" s="108" t="str">
        <f>VLOOKUP(Table1432[[#This Row],[NUTS II 2013]],Table162436[],2,FALSE)</f>
        <v>11</v>
      </c>
      <c r="J294" s="115" t="s">
        <v>94</v>
      </c>
      <c r="K294" s="108" t="str">
        <f>VLOOKUP(Table1432[[#This Row],[NUTS III 2011]],Table1735[],2,FALSE)</f>
        <v>113</v>
      </c>
      <c r="L294" s="91" t="s">
        <v>94</v>
      </c>
      <c r="M294" s="108" t="str">
        <f>VLOOKUP(Table1432[[#This Row],[NUTS III 2013]],Table172537[],2,FALSE)</f>
        <v>119</v>
      </c>
      <c r="N294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6">
        <v>1</v>
      </c>
      <c r="Q294" s="114">
        <v>17</v>
      </c>
    </row>
    <row r="295" spans="1:17" ht="31.5">
      <c r="A295" s="77" t="s">
        <v>335</v>
      </c>
      <c r="B295" s="14" t="s">
        <v>995</v>
      </c>
      <c r="C295" s="93" t="s">
        <v>648</v>
      </c>
      <c r="D295" s="91" t="s">
        <v>17</v>
      </c>
      <c r="E295" s="108" t="str">
        <f>VLOOKUP(Table1432[[#This Row],[NUTS I]],Table1533[],2,FALSE)</f>
        <v>1</v>
      </c>
      <c r="F295" s="115" t="s">
        <v>1</v>
      </c>
      <c r="G295" s="108" t="str">
        <f>VLOOKUP(Table1432[[#This Row],[NUTS II 2011]],Table1634[],2,FALSE)</f>
        <v>11</v>
      </c>
      <c r="H295" s="92" t="s">
        <v>1</v>
      </c>
      <c r="I295" s="108" t="str">
        <f>VLOOKUP(Table1432[[#This Row],[NUTS II 2013]],Table162436[],2,FALSE)</f>
        <v>11</v>
      </c>
      <c r="J295" s="115" t="s">
        <v>41</v>
      </c>
      <c r="K295" s="108" t="str">
        <f>VLOOKUP(Table1432[[#This Row],[NUTS III 2011]],Table1735[],2,FALSE)</f>
        <v>117</v>
      </c>
      <c r="L295" s="91" t="s">
        <v>41</v>
      </c>
      <c r="M295" s="108" t="str">
        <f>VLOOKUP(Table1432[[#This Row],[NUTS III 2013]],Table172537[],2,FALSE)</f>
        <v>11D</v>
      </c>
      <c r="N295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6">
        <v>0</v>
      </c>
      <c r="Q295" s="113">
        <v>0</v>
      </c>
    </row>
    <row r="296" spans="1:17" ht="18.75">
      <c r="A296" s="77" t="s">
        <v>336</v>
      </c>
      <c r="B296" s="14" t="s">
        <v>1025</v>
      </c>
      <c r="C296" s="93" t="s">
        <v>686</v>
      </c>
      <c r="D296" s="91" t="s">
        <v>17</v>
      </c>
      <c r="E296" s="108" t="str">
        <f>VLOOKUP(Table1432[[#This Row],[NUTS I]],Table1533[],2,FALSE)</f>
        <v>1</v>
      </c>
      <c r="F296" s="115" t="s">
        <v>1</v>
      </c>
      <c r="G296" s="108" t="str">
        <f>VLOOKUP(Table1432[[#This Row],[NUTS II 2011]],Table1634[],2,FALSE)</f>
        <v>11</v>
      </c>
      <c r="H296" s="92" t="s">
        <v>1</v>
      </c>
      <c r="I296" s="108" t="str">
        <f>VLOOKUP(Table1432[[#This Row],[NUTS II 2013]],Table162436[],2,FALSE)</f>
        <v>11</v>
      </c>
      <c r="J296" s="115" t="s">
        <v>1035</v>
      </c>
      <c r="K296" s="108" t="str">
        <f>VLOOKUP(Table1432[[#This Row],[NUTS III 2011]],Table1735[],2,FALSE)</f>
        <v>114</v>
      </c>
      <c r="L296" s="92" t="s">
        <v>72</v>
      </c>
      <c r="M296" s="108" t="str">
        <f>VLOOKUP(Table1432[[#This Row],[NUTS III 2013]],Table172537[],2,FALSE)</f>
        <v>11A</v>
      </c>
      <c r="N296" s="110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6">
        <v>339</v>
      </c>
      <c r="Q296" s="113">
        <v>824</v>
      </c>
    </row>
    <row r="297" spans="1:17" ht="31.5">
      <c r="A297" s="78" t="s">
        <v>337</v>
      </c>
      <c r="B297" s="14" t="s">
        <v>903</v>
      </c>
      <c r="C297" s="93" t="s">
        <v>567</v>
      </c>
      <c r="D297" s="91" t="s">
        <v>17</v>
      </c>
      <c r="E297" s="108" t="str">
        <f>VLOOKUP(Table1432[[#This Row],[NUTS I]],Table1533[],2,FALSE)</f>
        <v>1</v>
      </c>
      <c r="F297" s="115" t="s">
        <v>18</v>
      </c>
      <c r="G297" s="108" t="str">
        <f>VLOOKUP(Table1432[[#This Row],[NUTS II 2011]],Table1634[],2,FALSE)</f>
        <v>16</v>
      </c>
      <c r="H297" s="91" t="s">
        <v>18</v>
      </c>
      <c r="I297" s="108" t="str">
        <f>VLOOKUP(Table1432[[#This Row],[NUTS II 2013]],Table162436[],2,FALSE)</f>
        <v>16</v>
      </c>
      <c r="J297" s="115" t="s">
        <v>917</v>
      </c>
      <c r="K297" s="108" t="str">
        <f>VLOOKUP(Table1432[[#This Row],[NUTS III 2011]],Table1735[],2,FALSE)</f>
        <v>165</v>
      </c>
      <c r="L297" s="92" t="s">
        <v>23</v>
      </c>
      <c r="M297" s="108" t="str">
        <f>VLOOKUP(Table1432[[#This Row],[NUTS III 2013]],Table172537[],2,FALSE)</f>
        <v>16G</v>
      </c>
      <c r="N297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6">
        <v>0</v>
      </c>
      <c r="Q297" s="114">
        <v>0</v>
      </c>
    </row>
    <row r="298" spans="1:17" ht="31.5">
      <c r="A298" s="78" t="s">
        <v>338</v>
      </c>
      <c r="B298" s="14" t="s">
        <v>923</v>
      </c>
      <c r="C298" s="93" t="s">
        <v>591</v>
      </c>
      <c r="D298" s="91" t="s">
        <v>17</v>
      </c>
      <c r="E298" s="108" t="str">
        <f>VLOOKUP(Table1432[[#This Row],[NUTS I]],Table1533[],2,FALSE)</f>
        <v>1</v>
      </c>
      <c r="F298" s="115" t="s">
        <v>18</v>
      </c>
      <c r="G298" s="108" t="str">
        <f>VLOOKUP(Table1432[[#This Row],[NUTS II 2011]],Table1634[],2,FALSE)</f>
        <v>16</v>
      </c>
      <c r="H298" s="91" t="s">
        <v>18</v>
      </c>
      <c r="I298" s="108" t="str">
        <f>VLOOKUP(Table1432[[#This Row],[NUTS II 2013]],Table162436[],2,FALSE)</f>
        <v>16</v>
      </c>
      <c r="J298" s="115" t="s">
        <v>933</v>
      </c>
      <c r="K298" s="108" t="str">
        <f>VLOOKUP(Table1432[[#This Row],[NUTS III 2011]],Table1735[],2,FALSE)</f>
        <v>164</v>
      </c>
      <c r="L298" s="91" t="s">
        <v>69</v>
      </c>
      <c r="M298" s="108" t="str">
        <f>VLOOKUP(Table1432[[#This Row],[NUTS III 2013]],Table172537[],2,FALSE)</f>
        <v>16E</v>
      </c>
      <c r="N298" s="110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6">
        <v>0</v>
      </c>
      <c r="Q298" s="114">
        <v>0</v>
      </c>
    </row>
    <row r="299" spans="1:17" ht="31.5">
      <c r="A299" s="78" t="s">
        <v>339</v>
      </c>
      <c r="B299" s="14" t="s">
        <v>965</v>
      </c>
      <c r="C299" s="93" t="s">
        <v>679</v>
      </c>
      <c r="D299" s="91" t="s">
        <v>17</v>
      </c>
      <c r="E299" s="108" t="str">
        <f>VLOOKUP(Table1432[[#This Row],[NUTS I]],Table1533[],2,FALSE)</f>
        <v>1</v>
      </c>
      <c r="F299" s="115" t="s">
        <v>1</v>
      </c>
      <c r="G299" s="108" t="str">
        <f>VLOOKUP(Table1432[[#This Row],[NUTS II 2011]],Table1634[],2,FALSE)</f>
        <v>11</v>
      </c>
      <c r="H299" s="92" t="s">
        <v>1</v>
      </c>
      <c r="I299" s="108" t="str">
        <f>VLOOKUP(Table1432[[#This Row],[NUTS II 2013]],Table162436[],2,FALSE)</f>
        <v>11</v>
      </c>
      <c r="J299" s="115" t="s">
        <v>980</v>
      </c>
      <c r="K299" s="108" t="str">
        <f>VLOOKUP(Table1432[[#This Row],[NUTS III 2011]],Table1735[],2,FALSE)</f>
        <v>118</v>
      </c>
      <c r="L299" s="92" t="s">
        <v>90</v>
      </c>
      <c r="M299" s="108" t="str">
        <f>VLOOKUP(Table1432[[#This Row],[NUTS III 2013]],Table172537[],2,FALSE)</f>
        <v>11B</v>
      </c>
      <c r="N299" s="110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6">
        <v>0</v>
      </c>
      <c r="Q299" s="114">
        <v>0</v>
      </c>
    </row>
    <row r="300" spans="1:17" ht="18.75">
      <c r="A300" s="78" t="s">
        <v>340</v>
      </c>
      <c r="B300" s="14" t="s">
        <v>989</v>
      </c>
      <c r="C300" s="93" t="s">
        <v>647</v>
      </c>
      <c r="D300" s="91" t="s">
        <v>17</v>
      </c>
      <c r="E300" s="108" t="str">
        <f>VLOOKUP(Table1432[[#This Row],[NUTS I]],Table1533[],2,FALSE)</f>
        <v>1</v>
      </c>
      <c r="F300" s="115" t="s">
        <v>1</v>
      </c>
      <c r="G300" s="108" t="str">
        <f>VLOOKUP(Table1432[[#This Row],[NUTS II 2011]],Table1634[],2,FALSE)</f>
        <v>11</v>
      </c>
      <c r="H300" s="92" t="s">
        <v>1</v>
      </c>
      <c r="I300" s="108" t="str">
        <f>VLOOKUP(Table1432[[#This Row],[NUTS II 2013]],Table162436[],2,FALSE)</f>
        <v>11</v>
      </c>
      <c r="J300" s="115" t="s">
        <v>41</v>
      </c>
      <c r="K300" s="108" t="str">
        <f>VLOOKUP(Table1432[[#This Row],[NUTS III 2011]],Table1735[],2,FALSE)</f>
        <v>117</v>
      </c>
      <c r="L300" s="91" t="s">
        <v>41</v>
      </c>
      <c r="M300" s="108" t="str">
        <f>VLOOKUP(Table1432[[#This Row],[NUTS III 2013]],Table172537[],2,FALSE)</f>
        <v>11D</v>
      </c>
      <c r="N300" s="110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6">
        <v>6</v>
      </c>
      <c r="Q300" s="114">
        <v>17</v>
      </c>
    </row>
    <row r="301" spans="1:17" ht="31.5">
      <c r="A301" s="77" t="s">
        <v>341</v>
      </c>
      <c r="B301" s="14" t="s">
        <v>745</v>
      </c>
      <c r="C301" s="93" t="s">
        <v>427</v>
      </c>
      <c r="D301" s="91" t="s">
        <v>17</v>
      </c>
      <c r="E301" s="108" t="str">
        <f>VLOOKUP(Table1432[[#This Row],[NUTS I]],Table1533[],2,FALSE)</f>
        <v>1</v>
      </c>
      <c r="F301" s="115" t="s">
        <v>29</v>
      </c>
      <c r="G301" s="108" t="str">
        <f>VLOOKUP(Table1432[[#This Row],[NUTS II 2011]],Table1634[],2,FALSE)</f>
        <v>15</v>
      </c>
      <c r="H301" s="92" t="s">
        <v>29</v>
      </c>
      <c r="I301" s="108" t="str">
        <f>VLOOKUP(Table1432[[#This Row],[NUTS II 2013]],Table162436[],2,FALSE)</f>
        <v>15</v>
      </c>
      <c r="J301" s="115" t="s">
        <v>29</v>
      </c>
      <c r="K301" s="108">
        <f>VLOOKUP(Table1432[[#This Row],[NUTS III 2011]],Table1735[],2,FALSE)</f>
        <v>150</v>
      </c>
      <c r="L301" s="91" t="s">
        <v>29</v>
      </c>
      <c r="M301" s="108">
        <f>VLOOKUP(Table1432[[#This Row],[NUTS III 2013]],Table172537[],2,FALSE)</f>
        <v>150</v>
      </c>
      <c r="N301" s="110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6">
        <v>19</v>
      </c>
      <c r="Q301" s="113">
        <v>34</v>
      </c>
    </row>
    <row r="302" spans="1:17" ht="31.5">
      <c r="A302" s="77" t="s">
        <v>342</v>
      </c>
      <c r="B302" s="14" t="s">
        <v>872</v>
      </c>
      <c r="C302" s="93" t="s">
        <v>558</v>
      </c>
      <c r="D302" s="91" t="s">
        <v>17</v>
      </c>
      <c r="E302" s="108" t="str">
        <f>VLOOKUP(Table1432[[#This Row],[NUTS I]],Table1533[],2,FALSE)</f>
        <v>1</v>
      </c>
      <c r="F302" s="115" t="s">
        <v>18</v>
      </c>
      <c r="G302" s="108" t="str">
        <f>VLOOKUP(Table1432[[#This Row],[NUTS II 2011]],Table1634[],2,FALSE)</f>
        <v>16</v>
      </c>
      <c r="H302" s="91" t="s">
        <v>18</v>
      </c>
      <c r="I302" s="108" t="str">
        <f>VLOOKUP(Table1432[[#This Row],[NUTS II 2013]],Table162436[],2,FALSE)</f>
        <v>16</v>
      </c>
      <c r="J302" s="115" t="s">
        <v>877</v>
      </c>
      <c r="K302" s="108" t="str">
        <f>VLOOKUP(Table1432[[#This Row],[NUTS III 2011]],Table1735[],2,FALSE)</f>
        <v>169</v>
      </c>
      <c r="L302" s="91" t="s">
        <v>110</v>
      </c>
      <c r="M302" s="108" t="str">
        <f>VLOOKUP(Table1432[[#This Row],[NUTS III 2013]],Table172537[],2,FALSE)</f>
        <v>16H</v>
      </c>
      <c r="N302" s="110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6">
        <v>0</v>
      </c>
      <c r="Q302" s="113">
        <v>0</v>
      </c>
    </row>
    <row r="303" spans="1:17" ht="18.75">
      <c r="A303" s="78" t="s">
        <v>343</v>
      </c>
      <c r="B303" s="14" t="s">
        <v>371</v>
      </c>
      <c r="C303" s="93" t="s">
        <v>388</v>
      </c>
      <c r="D303" s="91" t="s">
        <v>17</v>
      </c>
      <c r="E303" s="108" t="str">
        <f>VLOOKUP(Table1432[[#This Row],[NUTS I]],Table1533[],2,FALSE)</f>
        <v>1</v>
      </c>
      <c r="F303" s="115" t="s">
        <v>1</v>
      </c>
      <c r="G303" s="108" t="str">
        <f>VLOOKUP(Table1432[[#This Row],[NUTS II 2011]],Table1634[],2,FALSE)</f>
        <v>11</v>
      </c>
      <c r="H303" s="92" t="s">
        <v>1</v>
      </c>
      <c r="I303" s="108" t="str">
        <f>VLOOKUP(Table1432[[#This Row],[NUTS II 2013]],Table162436[],2,FALSE)</f>
        <v>11</v>
      </c>
      <c r="J303" s="115" t="s">
        <v>61</v>
      </c>
      <c r="K303" s="108" t="str">
        <f>VLOOKUP(Table1432[[#This Row],[NUTS III 2011]],Table1735[],2,FALSE)</f>
        <v>112</v>
      </c>
      <c r="L303" s="92" t="s">
        <v>61</v>
      </c>
      <c r="M303" s="108" t="str">
        <f>VLOOKUP(Table1432[[#This Row],[NUTS III 2013]],Table172537[],2,FALSE)</f>
        <v>112</v>
      </c>
      <c r="N303" s="110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6">
        <v>4</v>
      </c>
      <c r="Q303" s="114">
        <v>48</v>
      </c>
    </row>
    <row r="304" spans="1:17" ht="18.75">
      <c r="A304" s="77" t="s">
        <v>344</v>
      </c>
      <c r="B304" s="14" t="s">
        <v>787</v>
      </c>
      <c r="C304" s="93" t="s">
        <v>445</v>
      </c>
      <c r="D304" s="91" t="s">
        <v>17</v>
      </c>
      <c r="E304" s="108" t="str">
        <f>VLOOKUP(Table1432[[#This Row],[NUTS I]],Table1533[],2,FALSE)</f>
        <v>1</v>
      </c>
      <c r="F304" s="115" t="s">
        <v>25</v>
      </c>
      <c r="G304" s="108" t="str">
        <f>VLOOKUP(Table1432[[#This Row],[NUTS II 2011]],Table1634[],2,FALSE)</f>
        <v>18</v>
      </c>
      <c r="H304" s="92" t="s">
        <v>25</v>
      </c>
      <c r="I304" s="108" t="str">
        <f>VLOOKUP(Table1432[[#This Row],[NUTS II 2013]],Table162436[],2,FALSE)</f>
        <v>18</v>
      </c>
      <c r="J304" s="115" t="s">
        <v>26</v>
      </c>
      <c r="K304" s="108" t="str">
        <f>VLOOKUP(Table1432[[#This Row],[NUTS III 2011]],Table1735[],2,FALSE)</f>
        <v>183</v>
      </c>
      <c r="L304" s="91" t="s">
        <v>26</v>
      </c>
      <c r="M304" s="108" t="str">
        <f>VLOOKUP(Table1432[[#This Row],[NUTS III 2013]],Table172537[],2,FALSE)</f>
        <v>187</v>
      </c>
      <c r="N304" s="110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6">
        <v>0</v>
      </c>
      <c r="Q304" s="113">
        <v>0</v>
      </c>
    </row>
    <row r="305" spans="1:17" ht="18.75">
      <c r="A305" s="78" t="s">
        <v>345</v>
      </c>
      <c r="B305" s="14" t="s">
        <v>972</v>
      </c>
      <c r="C305" s="93" t="s">
        <v>638</v>
      </c>
      <c r="D305" s="91" t="s">
        <v>17</v>
      </c>
      <c r="E305" s="108" t="str">
        <f>VLOOKUP(Table1432[[#This Row],[NUTS I]],Table1533[],2,FALSE)</f>
        <v>1</v>
      </c>
      <c r="F305" s="115" t="s">
        <v>1</v>
      </c>
      <c r="G305" s="108" t="str">
        <f>VLOOKUP(Table1432[[#This Row],[NUTS II 2011]],Table1634[],2,FALSE)</f>
        <v>11</v>
      </c>
      <c r="H305" s="92" t="s">
        <v>1</v>
      </c>
      <c r="I305" s="108" t="str">
        <f>VLOOKUP(Table1432[[#This Row],[NUTS II 2013]],Table162436[],2,FALSE)</f>
        <v>11</v>
      </c>
      <c r="J305" s="115" t="s">
        <v>980</v>
      </c>
      <c r="K305" s="108" t="str">
        <f>VLOOKUP(Table1432[[#This Row],[NUTS III 2011]],Table1735[],2,FALSE)</f>
        <v>118</v>
      </c>
      <c r="L305" s="91" t="s">
        <v>40</v>
      </c>
      <c r="M305" s="108" t="str">
        <f>VLOOKUP(Table1432[[#This Row],[NUTS III 2013]],Table172537[],2,FALSE)</f>
        <v>11E</v>
      </c>
      <c r="N305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6">
        <v>5</v>
      </c>
      <c r="Q305" s="113">
        <v>13</v>
      </c>
    </row>
    <row r="306" spans="1:17" ht="18.75">
      <c r="A306" s="78" t="s">
        <v>346</v>
      </c>
      <c r="B306" s="14" t="s">
        <v>971</v>
      </c>
      <c r="C306" s="93" t="s">
        <v>637</v>
      </c>
      <c r="D306" s="91" t="s">
        <v>17</v>
      </c>
      <c r="E306" s="108" t="str">
        <f>VLOOKUP(Table1432[[#This Row],[NUTS I]],Table1533[],2,FALSE)</f>
        <v>1</v>
      </c>
      <c r="F306" s="115" t="s">
        <v>1</v>
      </c>
      <c r="G306" s="108" t="str">
        <f>VLOOKUP(Table1432[[#This Row],[NUTS II 2011]],Table1634[],2,FALSE)</f>
        <v>11</v>
      </c>
      <c r="H306" s="92" t="s">
        <v>1</v>
      </c>
      <c r="I306" s="108" t="str">
        <f>VLOOKUP(Table1432[[#This Row],[NUTS II 2013]],Table162436[],2,FALSE)</f>
        <v>11</v>
      </c>
      <c r="J306" s="115" t="s">
        <v>980</v>
      </c>
      <c r="K306" s="108" t="str">
        <f>VLOOKUP(Table1432[[#This Row],[NUTS III 2011]],Table1735[],2,FALSE)</f>
        <v>118</v>
      </c>
      <c r="L306" s="91" t="s">
        <v>40</v>
      </c>
      <c r="M306" s="108" t="str">
        <f>VLOOKUP(Table1432[[#This Row],[NUTS III 2013]],Table172537[],2,FALSE)</f>
        <v>11E</v>
      </c>
      <c r="N306" s="110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6">
        <v>45</v>
      </c>
      <c r="Q306" s="113">
        <v>45</v>
      </c>
    </row>
    <row r="307" spans="1:17" ht="18.75">
      <c r="A307" s="77" t="s">
        <v>347</v>
      </c>
      <c r="B307" s="14" t="s">
        <v>902</v>
      </c>
      <c r="C307" s="93" t="s">
        <v>566</v>
      </c>
      <c r="D307" s="91" t="s">
        <v>17</v>
      </c>
      <c r="E307" s="108" t="str">
        <f>VLOOKUP(Table1432[[#This Row],[NUTS I]],Table1533[],2,FALSE)</f>
        <v>1</v>
      </c>
      <c r="F307" s="115" t="s">
        <v>18</v>
      </c>
      <c r="G307" s="108" t="str">
        <f>VLOOKUP(Table1432[[#This Row],[NUTS II 2011]],Table1634[],2,FALSE)</f>
        <v>16</v>
      </c>
      <c r="H307" s="91" t="s">
        <v>18</v>
      </c>
      <c r="I307" s="108" t="str">
        <f>VLOOKUP(Table1432[[#This Row],[NUTS II 2013]],Table162436[],2,FALSE)</f>
        <v>16</v>
      </c>
      <c r="J307" s="115" t="s">
        <v>917</v>
      </c>
      <c r="K307" s="108" t="str">
        <f>VLOOKUP(Table1432[[#This Row],[NUTS III 2011]],Table1735[],2,FALSE)</f>
        <v>165</v>
      </c>
      <c r="L307" s="92" t="s">
        <v>23</v>
      </c>
      <c r="M307" s="108" t="str">
        <f>VLOOKUP(Table1432[[#This Row],[NUTS III 2013]],Table172537[],2,FALSE)</f>
        <v>16G</v>
      </c>
      <c r="N307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6">
        <v>4</v>
      </c>
      <c r="Q307" s="113">
        <v>72</v>
      </c>
    </row>
    <row r="308" spans="1:17" ht="18.75">
      <c r="A308" s="77" t="s">
        <v>348</v>
      </c>
      <c r="B308" s="14" t="s">
        <v>1038</v>
      </c>
      <c r="C308" s="93" t="s">
        <v>704</v>
      </c>
      <c r="D308" s="91" t="s">
        <v>17</v>
      </c>
      <c r="E308" s="108" t="str">
        <f>VLOOKUP(Table1432[[#This Row],[NUTS I]],Table1533[],2,FALSE)</f>
        <v>1</v>
      </c>
      <c r="F308" s="115" t="s">
        <v>1</v>
      </c>
      <c r="G308" s="108" t="str">
        <f>VLOOKUP(Table1432[[#This Row],[NUTS II 2011]],Table1634[],2,FALSE)</f>
        <v>11</v>
      </c>
      <c r="H308" s="92" t="s">
        <v>1</v>
      </c>
      <c r="I308" s="108" t="str">
        <f>VLOOKUP(Table1432[[#This Row],[NUTS II 2013]],Table162436[],2,FALSE)</f>
        <v>11</v>
      </c>
      <c r="J308" s="115" t="s">
        <v>94</v>
      </c>
      <c r="K308" s="108" t="str">
        <f>VLOOKUP(Table1432[[#This Row],[NUTS III 2011]],Table1735[],2,FALSE)</f>
        <v>113</v>
      </c>
      <c r="L308" s="91" t="s">
        <v>94</v>
      </c>
      <c r="M308" s="108" t="str">
        <f>VLOOKUP(Table1432[[#This Row],[NUTS III 2013]],Table172537[],2,FALSE)</f>
        <v>119</v>
      </c>
      <c r="N308" s="110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6">
        <v>54</v>
      </c>
      <c r="Q308" s="113">
        <v>62</v>
      </c>
    </row>
    <row r="309" spans="1:17" ht="18.75">
      <c r="A309" s="78" t="s">
        <v>349</v>
      </c>
      <c r="B309" s="14" t="s">
        <v>901</v>
      </c>
      <c r="C309" s="93" t="s">
        <v>565</v>
      </c>
      <c r="D309" s="91" t="s">
        <v>17</v>
      </c>
      <c r="E309" s="108" t="str">
        <f>VLOOKUP(Table1432[[#This Row],[NUTS I]],Table1533[],2,FALSE)</f>
        <v>1</v>
      </c>
      <c r="F309" s="115" t="s">
        <v>18</v>
      </c>
      <c r="G309" s="108" t="str">
        <f>VLOOKUP(Table1432[[#This Row],[NUTS II 2011]],Table1634[],2,FALSE)</f>
        <v>16</v>
      </c>
      <c r="H309" s="91" t="s">
        <v>18</v>
      </c>
      <c r="I309" s="108" t="str">
        <f>VLOOKUP(Table1432[[#This Row],[NUTS II 2013]],Table162436[],2,FALSE)</f>
        <v>16</v>
      </c>
      <c r="J309" s="115" t="s">
        <v>917</v>
      </c>
      <c r="K309" s="108" t="str">
        <f>VLOOKUP(Table1432[[#This Row],[NUTS III 2011]],Table1735[],2,FALSE)</f>
        <v>165</v>
      </c>
      <c r="L309" s="92" t="s">
        <v>23</v>
      </c>
      <c r="M309" s="108" t="str">
        <f>VLOOKUP(Table1432[[#This Row],[NUTS III 2013]],Table172537[],2,FALSE)</f>
        <v>16G</v>
      </c>
      <c r="N309" s="110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1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6">
        <v>0</v>
      </c>
      <c r="Q309" s="114">
        <v>0</v>
      </c>
    </row>
    <row r="310" spans="1:17" ht="18.75">
      <c r="A310" s="130">
        <f>SUBTOTAL(103,Table1432[Município])</f>
        <v>308</v>
      </c>
      <c r="B310" s="131"/>
      <c r="C310" s="131"/>
      <c r="D310" s="131"/>
      <c r="E310" s="132"/>
      <c r="F310" s="131"/>
      <c r="G310" s="132"/>
      <c r="H310" s="131"/>
      <c r="I310" s="132"/>
      <c r="J310" s="131"/>
      <c r="K310" s="132"/>
      <c r="L310" s="131"/>
      <c r="M310" s="132"/>
      <c r="N310" s="133"/>
      <c r="O310" s="133"/>
      <c r="P310" s="134">
        <f>SUBTOTAL(109,Table1432[Lev. 2018 NÚCLEOS])</f>
        <v>2901</v>
      </c>
      <c r="Q310" s="134">
        <f>SUBTOTAL(109,Table1432[Lev. 2019 FAMÍLIAS])</f>
        <v>25762</v>
      </c>
    </row>
    <row r="311" spans="1:17">
      <c r="A311" s="79"/>
      <c r="B311" s="90"/>
      <c r="C311" s="79"/>
      <c r="D311" s="80"/>
      <c r="E311" s="89"/>
      <c r="F311" s="89"/>
      <c r="G311" s="89"/>
      <c r="H311" s="80"/>
      <c r="I311" s="80"/>
      <c r="J311" s="80"/>
      <c r="K311" s="80"/>
      <c r="L311" s="81"/>
      <c r="M311" s="81"/>
    </row>
    <row r="312" spans="1:17" s="117" customFormat="1" ht="31.5">
      <c r="A312" s="117">
        <v>1</v>
      </c>
      <c r="B312" s="117">
        <f>A312+1</f>
        <v>2</v>
      </c>
      <c r="C312" s="117">
        <f t="shared" ref="C312:Q312" si="0">B312+1</f>
        <v>3</v>
      </c>
      <c r="D312" s="117">
        <f t="shared" si="0"/>
        <v>4</v>
      </c>
      <c r="E312" s="117">
        <f t="shared" si="0"/>
        <v>5</v>
      </c>
      <c r="F312" s="117">
        <f t="shared" si="0"/>
        <v>6</v>
      </c>
      <c r="G312" s="117">
        <f t="shared" si="0"/>
        <v>7</v>
      </c>
      <c r="H312" s="117">
        <f t="shared" si="0"/>
        <v>8</v>
      </c>
      <c r="I312" s="117">
        <f t="shared" si="0"/>
        <v>9</v>
      </c>
      <c r="J312" s="117">
        <f t="shared" si="0"/>
        <v>10</v>
      </c>
      <c r="K312" s="117">
        <f t="shared" si="0"/>
        <v>11</v>
      </c>
      <c r="L312" s="117">
        <f t="shared" si="0"/>
        <v>12</v>
      </c>
      <c r="M312" s="117">
        <f t="shared" si="0"/>
        <v>13</v>
      </c>
      <c r="N312" s="117">
        <f t="shared" si="0"/>
        <v>14</v>
      </c>
      <c r="O312" s="117">
        <f t="shared" si="0"/>
        <v>15</v>
      </c>
      <c r="P312" s="117">
        <f t="shared" si="0"/>
        <v>16</v>
      </c>
      <c r="Q312" s="117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0" customWidth="1"/>
    <col min="2" max="7" width="10.140625" style="40" customWidth="1"/>
    <col min="8" max="8" width="12.5703125" style="40" bestFit="1" customWidth="1"/>
    <col min="9" max="9" width="7.7109375" style="39" bestFit="1" customWidth="1"/>
    <col min="10" max="10" width="11" style="39" bestFit="1" customWidth="1"/>
    <col min="11" max="16384" width="9.140625" style="40"/>
  </cols>
  <sheetData>
    <row r="1" spans="1:10">
      <c r="A1" s="140" t="s">
        <v>1807</v>
      </c>
      <c r="B1" s="42"/>
      <c r="C1" s="43"/>
      <c r="D1" s="42"/>
      <c r="E1" s="42"/>
      <c r="F1" s="42"/>
      <c r="G1" s="42"/>
      <c r="H1" s="42"/>
    </row>
    <row r="2" spans="1:10">
      <c r="A2" s="146" t="s">
        <v>1894</v>
      </c>
      <c r="B2" s="141"/>
      <c r="C2" s="141"/>
      <c r="D2" s="141"/>
      <c r="E2" s="42"/>
      <c r="F2" s="42"/>
      <c r="G2" s="42"/>
      <c r="H2" s="42"/>
    </row>
    <row r="3" spans="1:10">
      <c r="A3" s="146" t="s">
        <v>714</v>
      </c>
      <c r="B3" s="141"/>
      <c r="C3" s="141"/>
      <c r="D3" s="141"/>
    </row>
    <row r="5" spans="1:10">
      <c r="A5" s="44"/>
      <c r="B5" s="44"/>
      <c r="C5" s="44"/>
      <c r="D5" s="44"/>
      <c r="E5" s="44"/>
      <c r="F5" s="44"/>
      <c r="G5" s="44"/>
      <c r="H5" s="44"/>
    </row>
    <row r="6" spans="1:10" ht="15" customHeight="1">
      <c r="A6" s="628" t="s">
        <v>1074</v>
      </c>
      <c r="B6" s="628"/>
      <c r="C6" s="628" t="s">
        <v>1075</v>
      </c>
      <c r="D6" s="628"/>
      <c r="E6" s="44"/>
      <c r="F6" s="44"/>
      <c r="G6" s="44"/>
      <c r="H6" s="44"/>
    </row>
    <row r="7" spans="1:10" ht="15" customHeight="1">
      <c r="A7" s="628"/>
      <c r="B7" s="628"/>
      <c r="C7" s="631" t="s">
        <v>358</v>
      </c>
      <c r="D7" s="631"/>
      <c r="E7" s="44"/>
      <c r="F7" s="44"/>
      <c r="G7" s="44"/>
      <c r="H7" s="44"/>
    </row>
    <row r="8" spans="1:10" ht="15" customHeight="1">
      <c r="A8" s="628"/>
      <c r="B8" s="628"/>
      <c r="C8" s="631" t="s">
        <v>1895</v>
      </c>
      <c r="D8" s="631"/>
      <c r="E8" s="44"/>
      <c r="F8" s="44"/>
      <c r="G8" s="44"/>
      <c r="H8" s="44"/>
    </row>
    <row r="9" spans="1:10" ht="15" customHeight="1">
      <c r="A9" s="628"/>
      <c r="B9" s="628"/>
      <c r="C9" s="631" t="s">
        <v>1076</v>
      </c>
      <c r="D9" s="631"/>
      <c r="E9" s="44"/>
      <c r="F9" s="44"/>
      <c r="G9" s="44"/>
      <c r="H9" s="44"/>
    </row>
    <row r="10" spans="1:10">
      <c r="A10" s="628"/>
      <c r="B10" s="628"/>
      <c r="C10" s="631" t="s">
        <v>1077</v>
      </c>
      <c r="D10" s="631"/>
      <c r="E10" s="44"/>
      <c r="F10" s="44"/>
      <c r="G10" s="44"/>
      <c r="H10" s="44"/>
      <c r="I10" s="45"/>
      <c r="J10" s="45"/>
    </row>
    <row r="11" spans="1:10">
      <c r="A11" s="628"/>
      <c r="B11" s="628"/>
      <c r="C11" s="631" t="s">
        <v>1078</v>
      </c>
      <c r="D11" s="631"/>
      <c r="E11" s="46"/>
      <c r="F11" s="47"/>
      <c r="G11" s="46"/>
      <c r="H11" s="47"/>
      <c r="I11" s="45"/>
      <c r="J11" s="45"/>
    </row>
    <row r="12" spans="1:10">
      <c r="A12" s="626" t="s">
        <v>359</v>
      </c>
      <c r="B12" s="627" t="s">
        <v>360</v>
      </c>
      <c r="C12" s="142">
        <v>1276</v>
      </c>
      <c r="D12" s="143" t="s">
        <v>361</v>
      </c>
      <c r="E12" s="46"/>
      <c r="F12" s="47"/>
      <c r="G12" s="46"/>
      <c r="H12" s="47"/>
    </row>
    <row r="13" spans="1:10">
      <c r="A13" s="629" t="s">
        <v>17</v>
      </c>
      <c r="B13" s="630" t="s">
        <v>362</v>
      </c>
      <c r="C13" s="144">
        <v>1279</v>
      </c>
      <c r="D13" s="145" t="s">
        <v>361</v>
      </c>
      <c r="E13" s="46"/>
      <c r="F13" s="47"/>
      <c r="G13" s="46"/>
      <c r="H13" s="47"/>
    </row>
    <row r="14" spans="1:10">
      <c r="A14" s="626" t="s">
        <v>1</v>
      </c>
      <c r="B14" s="627" t="s">
        <v>363</v>
      </c>
      <c r="C14" s="142">
        <v>1109</v>
      </c>
      <c r="D14" s="143" t="s">
        <v>361</v>
      </c>
      <c r="E14" s="46"/>
      <c r="F14" s="47"/>
      <c r="G14" s="46"/>
      <c r="H14" s="47"/>
    </row>
    <row r="15" spans="1:10">
      <c r="A15" s="629" t="s">
        <v>67</v>
      </c>
      <c r="B15" s="630" t="s">
        <v>372</v>
      </c>
      <c r="C15" s="144">
        <v>988</v>
      </c>
      <c r="D15" s="145" t="s">
        <v>361</v>
      </c>
      <c r="E15" s="46"/>
      <c r="F15" s="47"/>
      <c r="G15" s="46"/>
      <c r="H15" s="47"/>
    </row>
    <row r="16" spans="1:10">
      <c r="A16" s="626" t="s">
        <v>61</v>
      </c>
      <c r="B16" s="627" t="s">
        <v>365</v>
      </c>
      <c r="C16" s="142">
        <v>1107</v>
      </c>
      <c r="D16" s="143" t="s">
        <v>361</v>
      </c>
      <c r="E16" s="46"/>
      <c r="F16" s="47"/>
      <c r="G16" s="46"/>
      <c r="H16" s="47"/>
    </row>
    <row r="17" spans="1:8">
      <c r="A17" s="629" t="s">
        <v>94</v>
      </c>
      <c r="B17" s="630" t="s">
        <v>712</v>
      </c>
      <c r="C17" s="144">
        <v>964</v>
      </c>
      <c r="D17" s="145" t="s">
        <v>361</v>
      </c>
      <c r="E17" s="46"/>
      <c r="F17" s="47"/>
      <c r="G17" s="46"/>
      <c r="H17" s="47"/>
    </row>
    <row r="18" spans="1:8">
      <c r="A18" s="626" t="s">
        <v>72</v>
      </c>
      <c r="B18" s="627" t="s">
        <v>703</v>
      </c>
      <c r="C18" s="142">
        <v>1435</v>
      </c>
      <c r="D18" s="143" t="s">
        <v>361</v>
      </c>
      <c r="E18" s="46"/>
      <c r="F18" s="47"/>
      <c r="G18" s="46"/>
      <c r="H18" s="47"/>
    </row>
    <row r="19" spans="1:8">
      <c r="A19" s="629" t="s">
        <v>71</v>
      </c>
      <c r="B19" s="630" t="s">
        <v>702</v>
      </c>
      <c r="C19" s="144">
        <v>1059</v>
      </c>
      <c r="D19" s="145" t="s">
        <v>361</v>
      </c>
      <c r="E19" s="46"/>
      <c r="F19" s="47"/>
      <c r="G19" s="46"/>
      <c r="H19" s="47"/>
    </row>
    <row r="20" spans="1:8">
      <c r="A20" s="626" t="s">
        <v>1079</v>
      </c>
      <c r="B20" s="627" t="s">
        <v>1080</v>
      </c>
      <c r="C20" s="142" t="s">
        <v>361</v>
      </c>
      <c r="D20" s="143" t="s">
        <v>1081</v>
      </c>
      <c r="E20" s="46"/>
      <c r="F20" s="47"/>
      <c r="G20" s="46"/>
      <c r="H20" s="47"/>
    </row>
    <row r="21" spans="1:8">
      <c r="A21" s="629" t="s">
        <v>1082</v>
      </c>
      <c r="B21" s="630" t="s">
        <v>1083</v>
      </c>
      <c r="C21" s="144" t="s">
        <v>361</v>
      </c>
      <c r="D21" s="145" t="s">
        <v>1081</v>
      </c>
      <c r="E21" s="46"/>
      <c r="F21" s="47"/>
      <c r="G21" s="46"/>
      <c r="H21" s="47"/>
    </row>
    <row r="22" spans="1:8">
      <c r="A22" s="626" t="s">
        <v>1084</v>
      </c>
      <c r="B22" s="627" t="s">
        <v>1085</v>
      </c>
      <c r="C22" s="142" t="s">
        <v>361</v>
      </c>
      <c r="D22" s="143" t="s">
        <v>1081</v>
      </c>
      <c r="E22" s="46"/>
      <c r="F22" s="47"/>
      <c r="G22" s="46"/>
      <c r="H22" s="47"/>
    </row>
    <row r="23" spans="1:8">
      <c r="A23" s="629" t="s">
        <v>1086</v>
      </c>
      <c r="B23" s="630" t="s">
        <v>1087</v>
      </c>
      <c r="C23" s="144" t="s">
        <v>361</v>
      </c>
      <c r="D23" s="145" t="s">
        <v>1081</v>
      </c>
      <c r="E23" s="46"/>
      <c r="F23" s="47"/>
      <c r="G23" s="46"/>
      <c r="H23" s="47"/>
    </row>
    <row r="24" spans="1:8">
      <c r="A24" s="626" t="s">
        <v>1088</v>
      </c>
      <c r="B24" s="627" t="s">
        <v>1089</v>
      </c>
      <c r="C24" s="142" t="s">
        <v>361</v>
      </c>
      <c r="D24" s="143" t="s">
        <v>1081</v>
      </c>
      <c r="E24" s="46"/>
      <c r="F24" s="47"/>
      <c r="G24" s="46"/>
      <c r="H24" s="47"/>
    </row>
    <row r="25" spans="1:8">
      <c r="A25" s="629" t="s">
        <v>1090</v>
      </c>
      <c r="B25" s="630" t="s">
        <v>1091</v>
      </c>
      <c r="C25" s="144" t="s">
        <v>361</v>
      </c>
      <c r="D25" s="145" t="s">
        <v>1081</v>
      </c>
      <c r="E25" s="46"/>
      <c r="F25" s="47"/>
      <c r="G25" s="46"/>
      <c r="H25" s="47"/>
    </row>
    <row r="26" spans="1:8">
      <c r="A26" s="626" t="s">
        <v>1092</v>
      </c>
      <c r="B26" s="627" t="s">
        <v>1093</v>
      </c>
      <c r="C26" s="142" t="s">
        <v>361</v>
      </c>
      <c r="D26" s="143" t="s">
        <v>1081</v>
      </c>
      <c r="E26" s="46"/>
      <c r="F26" s="47"/>
      <c r="G26" s="46"/>
      <c r="H26" s="47"/>
    </row>
    <row r="27" spans="1:8">
      <c r="A27" s="629" t="s">
        <v>1094</v>
      </c>
      <c r="B27" s="630" t="s">
        <v>1095</v>
      </c>
      <c r="C27" s="144" t="s">
        <v>361</v>
      </c>
      <c r="D27" s="145" t="s">
        <v>1081</v>
      </c>
      <c r="E27" s="46"/>
      <c r="F27" s="47"/>
      <c r="G27" s="46"/>
      <c r="H27" s="47"/>
    </row>
    <row r="28" spans="1:8">
      <c r="A28" s="626" t="s">
        <v>1096</v>
      </c>
      <c r="B28" s="627" t="s">
        <v>1097</v>
      </c>
      <c r="C28" s="142" t="s">
        <v>361</v>
      </c>
      <c r="D28" s="143" t="s">
        <v>1081</v>
      </c>
      <c r="E28" s="46"/>
      <c r="F28" s="47"/>
      <c r="G28" s="46"/>
      <c r="H28" s="47"/>
    </row>
    <row r="29" spans="1:8">
      <c r="A29" s="629" t="s">
        <v>1098</v>
      </c>
      <c r="B29" s="630" t="s">
        <v>1099</v>
      </c>
      <c r="C29" s="144" t="s">
        <v>361</v>
      </c>
      <c r="D29" s="145" t="s">
        <v>1081</v>
      </c>
      <c r="E29" s="46"/>
      <c r="F29" s="47"/>
      <c r="G29" s="46"/>
      <c r="H29" s="47"/>
    </row>
    <row r="30" spans="1:8">
      <c r="A30" s="626" t="s">
        <v>1104</v>
      </c>
      <c r="B30" s="627" t="s">
        <v>1105</v>
      </c>
      <c r="C30" s="142" t="s">
        <v>361</v>
      </c>
      <c r="D30" s="143" t="s">
        <v>1081</v>
      </c>
      <c r="E30" s="46"/>
      <c r="F30" s="47"/>
      <c r="G30" s="46"/>
      <c r="H30" s="47"/>
    </row>
    <row r="31" spans="1:8">
      <c r="A31" s="629" t="s">
        <v>1106</v>
      </c>
      <c r="B31" s="630" t="s">
        <v>1107</v>
      </c>
      <c r="C31" s="144" t="s">
        <v>361</v>
      </c>
      <c r="D31" s="145" t="s">
        <v>1081</v>
      </c>
      <c r="E31" s="46"/>
      <c r="F31" s="47"/>
      <c r="G31" s="46"/>
      <c r="H31" s="47"/>
    </row>
    <row r="32" spans="1:8">
      <c r="A32" s="626" t="s">
        <v>1108</v>
      </c>
      <c r="B32" s="627" t="s">
        <v>1109</v>
      </c>
      <c r="C32" s="142" t="s">
        <v>361</v>
      </c>
      <c r="D32" s="143" t="s">
        <v>1081</v>
      </c>
      <c r="E32" s="46"/>
      <c r="F32" s="47"/>
      <c r="G32" s="46"/>
      <c r="H32" s="47"/>
    </row>
    <row r="33" spans="1:8">
      <c r="A33" s="629" t="s">
        <v>1110</v>
      </c>
      <c r="B33" s="630" t="s">
        <v>1111</v>
      </c>
      <c r="C33" s="144" t="s">
        <v>361</v>
      </c>
      <c r="D33" s="145" t="s">
        <v>1081</v>
      </c>
      <c r="E33" s="46"/>
      <c r="F33" s="47"/>
      <c r="G33" s="46"/>
      <c r="H33" s="47"/>
    </row>
    <row r="34" spans="1:8">
      <c r="A34" s="626" t="s">
        <v>1100</v>
      </c>
      <c r="B34" s="627" t="s">
        <v>1101</v>
      </c>
      <c r="C34" s="142" t="s">
        <v>361</v>
      </c>
      <c r="D34" s="143" t="s">
        <v>1081</v>
      </c>
      <c r="E34" s="46"/>
      <c r="F34" s="47"/>
      <c r="G34" s="46"/>
      <c r="H34" s="47"/>
    </row>
    <row r="35" spans="1:8">
      <c r="A35" s="629" t="s">
        <v>1102</v>
      </c>
      <c r="B35" s="630" t="s">
        <v>1103</v>
      </c>
      <c r="C35" s="144" t="s">
        <v>361</v>
      </c>
      <c r="D35" s="145" t="s">
        <v>1081</v>
      </c>
      <c r="E35" s="46"/>
      <c r="F35" s="47"/>
      <c r="G35" s="46"/>
      <c r="H35" s="47"/>
    </row>
    <row r="36" spans="1:8">
      <c r="A36" s="626" t="s">
        <v>131</v>
      </c>
      <c r="B36" s="627" t="s">
        <v>701</v>
      </c>
      <c r="C36" s="142">
        <v>1923</v>
      </c>
      <c r="D36" s="143" t="s">
        <v>361</v>
      </c>
      <c r="E36" s="46"/>
      <c r="F36" s="47"/>
      <c r="G36" s="46"/>
      <c r="H36" s="47"/>
    </row>
    <row r="37" spans="1:8">
      <c r="A37" s="629" t="s">
        <v>131</v>
      </c>
      <c r="B37" s="630" t="s">
        <v>1112</v>
      </c>
      <c r="C37" s="144">
        <v>2167</v>
      </c>
      <c r="D37" s="145" t="s">
        <v>361</v>
      </c>
      <c r="E37" s="46"/>
      <c r="F37" s="47"/>
      <c r="G37" s="46"/>
      <c r="H37" s="47"/>
    </row>
    <row r="38" spans="1:8">
      <c r="A38" s="626" t="s">
        <v>1113</v>
      </c>
      <c r="B38" s="627" t="s">
        <v>1114</v>
      </c>
      <c r="C38" s="142" t="s">
        <v>361</v>
      </c>
      <c r="D38" s="143" t="s">
        <v>1081</v>
      </c>
      <c r="E38" s="46"/>
      <c r="F38" s="47"/>
      <c r="G38" s="46"/>
      <c r="H38" s="47"/>
    </row>
    <row r="39" spans="1:8">
      <c r="A39" s="629" t="s">
        <v>1115</v>
      </c>
      <c r="B39" s="630" t="s">
        <v>1116</v>
      </c>
      <c r="C39" s="144" t="s">
        <v>361</v>
      </c>
      <c r="D39" s="145" t="s">
        <v>1081</v>
      </c>
      <c r="E39" s="46"/>
      <c r="F39" s="47"/>
      <c r="G39" s="46"/>
      <c r="H39" s="47"/>
    </row>
    <row r="40" spans="1:8">
      <c r="A40" s="626" t="s">
        <v>1117</v>
      </c>
      <c r="B40" s="627" t="s">
        <v>1118</v>
      </c>
      <c r="C40" s="142" t="s">
        <v>361</v>
      </c>
      <c r="D40" s="143" t="s">
        <v>1081</v>
      </c>
      <c r="E40" s="46"/>
      <c r="F40" s="47"/>
      <c r="G40" s="46"/>
      <c r="H40" s="47"/>
    </row>
    <row r="41" spans="1:8">
      <c r="A41" s="629" t="s">
        <v>152</v>
      </c>
      <c r="B41" s="630" t="s">
        <v>700</v>
      </c>
      <c r="C41" s="144">
        <v>1129</v>
      </c>
      <c r="D41" s="145" t="s">
        <v>361</v>
      </c>
      <c r="E41" s="46"/>
      <c r="F41" s="47"/>
      <c r="G41" s="46"/>
      <c r="H41" s="47"/>
    </row>
    <row r="42" spans="1:8">
      <c r="A42" s="626" t="s">
        <v>1203</v>
      </c>
      <c r="B42" s="627" t="s">
        <v>1204</v>
      </c>
      <c r="C42" s="142" t="s">
        <v>361</v>
      </c>
      <c r="D42" s="143" t="s">
        <v>1081</v>
      </c>
      <c r="E42" s="46"/>
      <c r="F42" s="47"/>
      <c r="G42" s="46"/>
      <c r="H42" s="47"/>
    </row>
    <row r="43" spans="1:8">
      <c r="A43" s="629" t="s">
        <v>1199</v>
      </c>
      <c r="B43" s="630" t="s">
        <v>1200</v>
      </c>
      <c r="C43" s="144" t="s">
        <v>361</v>
      </c>
      <c r="D43" s="145" t="s">
        <v>1081</v>
      </c>
      <c r="E43" s="46"/>
      <c r="F43" s="47"/>
      <c r="G43" s="46"/>
      <c r="H43" s="47"/>
    </row>
    <row r="44" spans="1:8">
      <c r="A44" s="626" t="s">
        <v>1201</v>
      </c>
      <c r="B44" s="627" t="s">
        <v>1202</v>
      </c>
      <c r="C44" s="142">
        <v>1321</v>
      </c>
      <c r="D44" s="143" t="s">
        <v>361</v>
      </c>
      <c r="E44" s="46"/>
      <c r="F44" s="47"/>
      <c r="G44" s="46"/>
      <c r="H44" s="47"/>
    </row>
    <row r="45" spans="1:8">
      <c r="A45" s="629" t="s">
        <v>1205</v>
      </c>
      <c r="B45" s="630" t="s">
        <v>1206</v>
      </c>
      <c r="C45" s="144">
        <v>887</v>
      </c>
      <c r="D45" s="145" t="s">
        <v>361</v>
      </c>
      <c r="E45" s="46"/>
      <c r="F45" s="47"/>
      <c r="G45" s="46"/>
      <c r="H45" s="47"/>
    </row>
    <row r="46" spans="1:8">
      <c r="A46" s="626" t="s">
        <v>1207</v>
      </c>
      <c r="B46" s="627" t="s">
        <v>1208</v>
      </c>
      <c r="C46" s="142" t="s">
        <v>361</v>
      </c>
      <c r="D46" s="143" t="s">
        <v>1081</v>
      </c>
      <c r="E46" s="46"/>
      <c r="F46" s="47"/>
      <c r="G46" s="46"/>
      <c r="H46" s="47"/>
    </row>
    <row r="47" spans="1:8">
      <c r="A47" s="629" t="s">
        <v>1209</v>
      </c>
      <c r="B47" s="630" t="s">
        <v>1210</v>
      </c>
      <c r="C47" s="144">
        <v>1102</v>
      </c>
      <c r="D47" s="145" t="s">
        <v>361</v>
      </c>
      <c r="E47" s="46"/>
      <c r="F47" s="47"/>
      <c r="G47" s="46"/>
      <c r="H47" s="47"/>
    </row>
    <row r="48" spans="1:8">
      <c r="A48" s="626" t="s">
        <v>1211</v>
      </c>
      <c r="B48" s="627" t="s">
        <v>1212</v>
      </c>
      <c r="C48" s="142" t="s">
        <v>361</v>
      </c>
      <c r="D48" s="143" t="s">
        <v>1081</v>
      </c>
      <c r="E48" s="46"/>
      <c r="F48" s="47"/>
      <c r="G48" s="46"/>
      <c r="H48" s="47"/>
    </row>
    <row r="49" spans="1:8">
      <c r="A49" s="629" t="s">
        <v>178</v>
      </c>
      <c r="B49" s="630" t="s">
        <v>699</v>
      </c>
      <c r="C49" s="144">
        <v>1475</v>
      </c>
      <c r="D49" s="145" t="s">
        <v>361</v>
      </c>
      <c r="E49" s="46"/>
      <c r="F49" s="47"/>
      <c r="G49" s="46"/>
      <c r="H49" s="47"/>
    </row>
    <row r="50" spans="1:8">
      <c r="A50" s="626" t="s">
        <v>1213</v>
      </c>
      <c r="B50" s="627" t="s">
        <v>1214</v>
      </c>
      <c r="C50" s="142">
        <v>1429</v>
      </c>
      <c r="D50" s="143" t="s">
        <v>361</v>
      </c>
      <c r="E50" s="46"/>
      <c r="F50" s="47"/>
      <c r="G50" s="46"/>
      <c r="H50" s="47"/>
    </row>
    <row r="51" spans="1:8">
      <c r="A51" s="629" t="s">
        <v>1227</v>
      </c>
      <c r="B51" s="630" t="s">
        <v>1228</v>
      </c>
      <c r="C51" s="144">
        <v>1421</v>
      </c>
      <c r="D51" s="145" t="s">
        <v>361</v>
      </c>
      <c r="E51" s="46"/>
      <c r="F51" s="47"/>
      <c r="G51" s="46"/>
      <c r="H51" s="47"/>
    </row>
    <row r="52" spans="1:8">
      <c r="A52" s="626" t="s">
        <v>1229</v>
      </c>
      <c r="B52" s="627" t="s">
        <v>1230</v>
      </c>
      <c r="C52" s="142">
        <v>1477</v>
      </c>
      <c r="D52" s="143" t="s">
        <v>361</v>
      </c>
      <c r="E52" s="46"/>
      <c r="F52" s="47"/>
      <c r="G52" s="46"/>
      <c r="H52" s="47"/>
    </row>
    <row r="53" spans="1:8">
      <c r="A53" s="629" t="s">
        <v>1215</v>
      </c>
      <c r="B53" s="630" t="s">
        <v>1216</v>
      </c>
      <c r="C53" s="144" t="s">
        <v>361</v>
      </c>
      <c r="D53" s="145" t="s">
        <v>1081</v>
      </c>
      <c r="E53" s="46"/>
      <c r="F53" s="47"/>
      <c r="G53" s="46"/>
      <c r="H53" s="47"/>
    </row>
    <row r="54" spans="1:8">
      <c r="A54" s="626" t="s">
        <v>1217</v>
      </c>
      <c r="B54" s="627" t="s">
        <v>1218</v>
      </c>
      <c r="C54" s="142" t="s">
        <v>361</v>
      </c>
      <c r="D54" s="143" t="s">
        <v>1081</v>
      </c>
      <c r="E54" s="46"/>
      <c r="F54" s="47"/>
      <c r="G54" s="46"/>
      <c r="H54" s="47"/>
    </row>
    <row r="55" spans="1:8">
      <c r="A55" s="629" t="s">
        <v>1219</v>
      </c>
      <c r="B55" s="630" t="s">
        <v>1220</v>
      </c>
      <c r="C55" s="144" t="s">
        <v>361</v>
      </c>
      <c r="D55" s="145" t="s">
        <v>1081</v>
      </c>
      <c r="E55" s="46"/>
      <c r="F55" s="47"/>
      <c r="G55" s="46"/>
      <c r="H55" s="47"/>
    </row>
    <row r="56" spans="1:8">
      <c r="A56" s="626" t="s">
        <v>1231</v>
      </c>
      <c r="B56" s="627" t="s">
        <v>1232</v>
      </c>
      <c r="C56" s="142" t="s">
        <v>361</v>
      </c>
      <c r="D56" s="143" t="s">
        <v>1081</v>
      </c>
      <c r="E56" s="46"/>
      <c r="F56" s="47"/>
      <c r="G56" s="46"/>
      <c r="H56" s="47"/>
    </row>
    <row r="57" spans="1:8">
      <c r="A57" s="629" t="s">
        <v>1225</v>
      </c>
      <c r="B57" s="630" t="s">
        <v>1226</v>
      </c>
      <c r="C57" s="144">
        <v>2418</v>
      </c>
      <c r="D57" s="145" t="s">
        <v>361</v>
      </c>
      <c r="E57" s="46"/>
      <c r="F57" s="47"/>
      <c r="G57" s="46"/>
      <c r="H57" s="47"/>
    </row>
    <row r="58" spans="1:8">
      <c r="A58" s="626" t="s">
        <v>1221</v>
      </c>
      <c r="B58" s="627" t="s">
        <v>1222</v>
      </c>
      <c r="C58" s="142" t="s">
        <v>361</v>
      </c>
      <c r="D58" s="143" t="s">
        <v>1081</v>
      </c>
      <c r="E58" s="46"/>
      <c r="F58" s="47"/>
      <c r="G58" s="46"/>
      <c r="H58" s="47"/>
    </row>
    <row r="59" spans="1:8">
      <c r="A59" s="629" t="s">
        <v>1223</v>
      </c>
      <c r="B59" s="630" t="s">
        <v>1224</v>
      </c>
      <c r="C59" s="144" t="s">
        <v>361</v>
      </c>
      <c r="D59" s="145" t="s">
        <v>1081</v>
      </c>
      <c r="E59" s="46"/>
      <c r="F59" s="47"/>
      <c r="G59" s="46"/>
      <c r="H59" s="47"/>
    </row>
    <row r="60" spans="1:8">
      <c r="A60" s="626" t="s">
        <v>184</v>
      </c>
      <c r="B60" s="627" t="s">
        <v>698</v>
      </c>
      <c r="C60" s="142">
        <v>1765</v>
      </c>
      <c r="D60" s="143" t="s">
        <v>361</v>
      </c>
      <c r="E60" s="46"/>
      <c r="F60" s="47"/>
      <c r="G60" s="46"/>
      <c r="H60" s="47"/>
    </row>
    <row r="61" spans="1:8">
      <c r="A61" s="629" t="s">
        <v>1233</v>
      </c>
      <c r="B61" s="630" t="s">
        <v>1234</v>
      </c>
      <c r="C61" s="144">
        <v>1393</v>
      </c>
      <c r="D61" s="145" t="s">
        <v>361</v>
      </c>
      <c r="E61" s="46"/>
      <c r="F61" s="47"/>
      <c r="G61" s="46"/>
      <c r="H61" s="47"/>
    </row>
    <row r="62" spans="1:8">
      <c r="A62" s="626" t="s">
        <v>1235</v>
      </c>
      <c r="B62" s="627" t="s">
        <v>1236</v>
      </c>
      <c r="C62" s="142">
        <v>2153</v>
      </c>
      <c r="D62" s="143" t="s">
        <v>361</v>
      </c>
      <c r="E62" s="46"/>
      <c r="F62" s="47"/>
      <c r="G62" s="46"/>
      <c r="H62" s="47"/>
    </row>
    <row r="63" spans="1:8">
      <c r="A63" s="629" t="s">
        <v>1237</v>
      </c>
      <c r="B63" s="630" t="s">
        <v>1238</v>
      </c>
      <c r="C63" s="144">
        <v>1305</v>
      </c>
      <c r="D63" s="145" t="s">
        <v>361</v>
      </c>
      <c r="E63" s="46"/>
      <c r="F63" s="47"/>
      <c r="G63" s="46"/>
      <c r="H63" s="47"/>
    </row>
    <row r="64" spans="1:8">
      <c r="A64" s="626" t="s">
        <v>1239</v>
      </c>
      <c r="B64" s="627" t="s">
        <v>1240</v>
      </c>
      <c r="C64" s="142">
        <v>1779</v>
      </c>
      <c r="D64" s="143" t="s">
        <v>361</v>
      </c>
      <c r="E64" s="46"/>
      <c r="F64" s="47"/>
      <c r="G64" s="46"/>
      <c r="H64" s="47"/>
    </row>
    <row r="65" spans="1:8">
      <c r="A65" s="629" t="s">
        <v>220</v>
      </c>
      <c r="B65" s="630" t="s">
        <v>697</v>
      </c>
      <c r="C65" s="144">
        <v>988</v>
      </c>
      <c r="D65" s="145" t="s">
        <v>361</v>
      </c>
      <c r="E65" s="46"/>
      <c r="F65" s="47"/>
      <c r="G65" s="46"/>
      <c r="H65" s="47"/>
    </row>
    <row r="66" spans="1:8">
      <c r="A66" s="626" t="s">
        <v>1161</v>
      </c>
      <c r="B66" s="627" t="s">
        <v>1162</v>
      </c>
      <c r="C66" s="142" t="s">
        <v>361</v>
      </c>
      <c r="D66" s="143" t="s">
        <v>1081</v>
      </c>
      <c r="E66" s="46"/>
      <c r="F66" s="47"/>
      <c r="G66" s="46"/>
      <c r="H66" s="47"/>
    </row>
    <row r="67" spans="1:8">
      <c r="A67" s="629" t="s">
        <v>1163</v>
      </c>
      <c r="B67" s="630" t="s">
        <v>1164</v>
      </c>
      <c r="C67" s="144" t="s">
        <v>361</v>
      </c>
      <c r="D67" s="145" t="s">
        <v>1081</v>
      </c>
      <c r="E67" s="46"/>
      <c r="F67" s="47"/>
      <c r="G67" s="46"/>
      <c r="H67" s="47"/>
    </row>
    <row r="68" spans="1:8">
      <c r="A68" s="626" t="s">
        <v>1165</v>
      </c>
      <c r="B68" s="627" t="s">
        <v>1166</v>
      </c>
      <c r="C68" s="142" t="s">
        <v>361</v>
      </c>
      <c r="D68" s="143" t="s">
        <v>1081</v>
      </c>
      <c r="E68" s="46"/>
      <c r="F68" s="47"/>
      <c r="G68" s="46"/>
      <c r="H68" s="47"/>
    </row>
    <row r="69" spans="1:8">
      <c r="A69" s="629" t="s">
        <v>1167</v>
      </c>
      <c r="B69" s="630" t="s">
        <v>1168</v>
      </c>
      <c r="C69" s="144" t="s">
        <v>361</v>
      </c>
      <c r="D69" s="145" t="s">
        <v>1081</v>
      </c>
      <c r="E69" s="46"/>
      <c r="F69" s="47"/>
      <c r="G69" s="46"/>
      <c r="H69" s="47"/>
    </row>
    <row r="70" spans="1:8">
      <c r="A70" s="626" t="s">
        <v>1169</v>
      </c>
      <c r="B70" s="627" t="s">
        <v>1170</v>
      </c>
      <c r="C70" s="142" t="s">
        <v>361</v>
      </c>
      <c r="D70" s="143" t="s">
        <v>1081</v>
      </c>
      <c r="E70" s="46"/>
      <c r="F70" s="47"/>
      <c r="G70" s="46"/>
      <c r="H70" s="47"/>
    </row>
    <row r="71" spans="1:8">
      <c r="A71" s="629" t="s">
        <v>1171</v>
      </c>
      <c r="B71" s="630" t="s">
        <v>1172</v>
      </c>
      <c r="C71" s="144" t="s">
        <v>361</v>
      </c>
      <c r="D71" s="145" t="s">
        <v>1081</v>
      </c>
      <c r="E71" s="46"/>
      <c r="F71" s="47"/>
      <c r="G71" s="46"/>
      <c r="H71" s="47"/>
    </row>
    <row r="72" spans="1:8">
      <c r="A72" s="626" t="s">
        <v>1173</v>
      </c>
      <c r="B72" s="627" t="s">
        <v>1174</v>
      </c>
      <c r="C72" s="142" t="s">
        <v>361</v>
      </c>
      <c r="D72" s="143" t="s">
        <v>1081</v>
      </c>
      <c r="E72" s="46"/>
      <c r="F72" s="47"/>
      <c r="G72" s="46"/>
      <c r="H72" s="47"/>
    </row>
    <row r="73" spans="1:8">
      <c r="A73" s="629" t="s">
        <v>1175</v>
      </c>
      <c r="B73" s="630" t="s">
        <v>1176</v>
      </c>
      <c r="C73" s="144" t="s">
        <v>361</v>
      </c>
      <c r="D73" s="145" t="s">
        <v>1081</v>
      </c>
      <c r="E73" s="46"/>
      <c r="F73" s="47"/>
      <c r="G73" s="46"/>
      <c r="H73" s="47"/>
    </row>
    <row r="74" spans="1:8">
      <c r="A74" s="626" t="s">
        <v>1179</v>
      </c>
      <c r="B74" s="627" t="s">
        <v>1180</v>
      </c>
      <c r="C74" s="142" t="s">
        <v>361</v>
      </c>
      <c r="D74" s="143" t="s">
        <v>1081</v>
      </c>
      <c r="E74" s="46"/>
      <c r="F74" s="47"/>
      <c r="G74" s="46"/>
      <c r="H74" s="47"/>
    </row>
    <row r="75" spans="1:8">
      <c r="A75" s="629" t="s">
        <v>1181</v>
      </c>
      <c r="B75" s="630" t="s">
        <v>1182</v>
      </c>
      <c r="C75" s="144">
        <v>1049</v>
      </c>
      <c r="D75" s="145" t="s">
        <v>361</v>
      </c>
      <c r="E75" s="46"/>
      <c r="F75" s="47"/>
      <c r="G75" s="46"/>
      <c r="H75" s="47"/>
    </row>
    <row r="76" spans="1:8">
      <c r="A76" s="626" t="s">
        <v>1183</v>
      </c>
      <c r="B76" s="627" t="s">
        <v>1184</v>
      </c>
      <c r="C76" s="142" t="s">
        <v>361</v>
      </c>
      <c r="D76" s="143" t="s">
        <v>1081</v>
      </c>
      <c r="E76" s="46"/>
      <c r="F76" s="47"/>
      <c r="G76" s="46"/>
      <c r="H76" s="47"/>
    </row>
    <row r="77" spans="1:8">
      <c r="A77" s="629" t="s">
        <v>1177</v>
      </c>
      <c r="B77" s="630" t="s">
        <v>1178</v>
      </c>
      <c r="C77" s="144" t="s">
        <v>361</v>
      </c>
      <c r="D77" s="145" t="s">
        <v>1081</v>
      </c>
      <c r="E77" s="46"/>
      <c r="F77" s="47"/>
      <c r="G77" s="46"/>
      <c r="H77" s="47"/>
    </row>
    <row r="78" spans="1:8">
      <c r="A78" s="626" t="s">
        <v>230</v>
      </c>
      <c r="B78" s="627" t="s">
        <v>696</v>
      </c>
      <c r="C78" s="142">
        <v>882</v>
      </c>
      <c r="D78" s="143" t="s">
        <v>361</v>
      </c>
      <c r="E78" s="46"/>
      <c r="F78" s="47"/>
      <c r="G78" s="46"/>
      <c r="H78" s="47"/>
    </row>
    <row r="79" spans="1:8">
      <c r="A79" s="629" t="s">
        <v>1241</v>
      </c>
      <c r="B79" s="630" t="s">
        <v>1242</v>
      </c>
      <c r="C79" s="144" t="s">
        <v>361</v>
      </c>
      <c r="D79" s="145" t="s">
        <v>1081</v>
      </c>
      <c r="E79" s="46"/>
      <c r="F79" s="47"/>
      <c r="G79" s="46"/>
      <c r="H79" s="47"/>
    </row>
    <row r="80" spans="1:8">
      <c r="A80" s="626" t="s">
        <v>1243</v>
      </c>
      <c r="B80" s="627" t="s">
        <v>1244</v>
      </c>
      <c r="C80" s="142" t="s">
        <v>361</v>
      </c>
      <c r="D80" s="143" t="s">
        <v>1081</v>
      </c>
      <c r="E80" s="46"/>
      <c r="F80" s="47"/>
      <c r="G80" s="46"/>
      <c r="H80" s="47"/>
    </row>
    <row r="81" spans="1:8">
      <c r="A81" s="629" t="s">
        <v>1245</v>
      </c>
      <c r="B81" s="630" t="s">
        <v>1246</v>
      </c>
      <c r="C81" s="144" t="s">
        <v>361</v>
      </c>
      <c r="D81" s="145" t="s">
        <v>1081</v>
      </c>
      <c r="E81" s="46"/>
      <c r="F81" s="47"/>
      <c r="G81" s="46"/>
      <c r="H81" s="47"/>
    </row>
    <row r="82" spans="1:8">
      <c r="A82" s="626" t="s">
        <v>1247</v>
      </c>
      <c r="B82" s="627" t="s">
        <v>1248</v>
      </c>
      <c r="C82" s="142" t="s">
        <v>361</v>
      </c>
      <c r="D82" s="143" t="s">
        <v>1081</v>
      </c>
      <c r="E82" s="46"/>
      <c r="F82" s="47"/>
      <c r="G82" s="46"/>
      <c r="H82" s="47"/>
    </row>
    <row r="83" spans="1:8">
      <c r="A83" s="629" t="s">
        <v>1249</v>
      </c>
      <c r="B83" s="630" t="s">
        <v>1250</v>
      </c>
      <c r="C83" s="144" t="s">
        <v>361</v>
      </c>
      <c r="D83" s="145" t="s">
        <v>1081</v>
      </c>
      <c r="E83" s="46"/>
      <c r="F83" s="47"/>
      <c r="G83" s="46"/>
      <c r="H83" s="47"/>
    </row>
    <row r="84" spans="1:8">
      <c r="A84" s="626" t="s">
        <v>1251</v>
      </c>
      <c r="B84" s="627" t="s">
        <v>1252</v>
      </c>
      <c r="C84" s="142" t="s">
        <v>361</v>
      </c>
      <c r="D84" s="143" t="s">
        <v>1081</v>
      </c>
      <c r="E84" s="46"/>
      <c r="F84" s="47"/>
      <c r="G84" s="46"/>
      <c r="H84" s="47"/>
    </row>
    <row r="85" spans="1:8">
      <c r="A85" s="629" t="s">
        <v>1253</v>
      </c>
      <c r="B85" s="630" t="s">
        <v>1254</v>
      </c>
      <c r="C85" s="144">
        <v>1016</v>
      </c>
      <c r="D85" s="145" t="s">
        <v>361</v>
      </c>
      <c r="E85" s="46"/>
      <c r="F85" s="47"/>
      <c r="G85" s="46"/>
      <c r="H85" s="47"/>
    </row>
    <row r="86" spans="1:8">
      <c r="A86" s="626" t="s">
        <v>1255</v>
      </c>
      <c r="B86" s="627" t="s">
        <v>1256</v>
      </c>
      <c r="C86" s="142" t="s">
        <v>361</v>
      </c>
      <c r="D86" s="143" t="s">
        <v>1081</v>
      </c>
      <c r="E86" s="46"/>
      <c r="F86" s="47"/>
      <c r="G86" s="46"/>
      <c r="H86" s="47"/>
    </row>
    <row r="87" spans="1:8">
      <c r="A87" s="629" t="s">
        <v>1257</v>
      </c>
      <c r="B87" s="630" t="s">
        <v>1258</v>
      </c>
      <c r="C87" s="144" t="s">
        <v>361</v>
      </c>
      <c r="D87" s="145" t="s">
        <v>1081</v>
      </c>
      <c r="E87" s="46"/>
      <c r="F87" s="47"/>
      <c r="G87" s="46"/>
      <c r="H87" s="47"/>
    </row>
    <row r="88" spans="1:8">
      <c r="A88" s="626" t="s">
        <v>1259</v>
      </c>
      <c r="B88" s="627" t="s">
        <v>1260</v>
      </c>
      <c r="C88" s="142" t="s">
        <v>361</v>
      </c>
      <c r="D88" s="143" t="s">
        <v>1081</v>
      </c>
      <c r="E88" s="46"/>
      <c r="F88" s="47"/>
      <c r="G88" s="46"/>
      <c r="H88" s="47"/>
    </row>
    <row r="89" spans="1:8">
      <c r="A89" s="629" t="s">
        <v>1261</v>
      </c>
      <c r="B89" s="630" t="s">
        <v>1262</v>
      </c>
      <c r="C89" s="144" t="s">
        <v>361</v>
      </c>
      <c r="D89" s="145" t="s">
        <v>1081</v>
      </c>
      <c r="E89" s="46"/>
      <c r="F89" s="47"/>
      <c r="G89" s="46"/>
      <c r="H89" s="47"/>
    </row>
    <row r="90" spans="1:8">
      <c r="A90" s="626" t="s">
        <v>230</v>
      </c>
      <c r="B90" s="627" t="s">
        <v>1275</v>
      </c>
      <c r="C90" s="142">
        <v>895</v>
      </c>
      <c r="D90" s="143" t="s">
        <v>361</v>
      </c>
      <c r="E90" s="46"/>
      <c r="F90" s="47"/>
      <c r="G90" s="46"/>
      <c r="H90" s="47"/>
    </row>
    <row r="91" spans="1:8">
      <c r="A91" s="629" t="s">
        <v>1263</v>
      </c>
      <c r="B91" s="630" t="s">
        <v>1264</v>
      </c>
      <c r="C91" s="144" t="s">
        <v>361</v>
      </c>
      <c r="D91" s="145" t="s">
        <v>1081</v>
      </c>
      <c r="E91" s="46"/>
      <c r="F91" s="47"/>
      <c r="G91" s="46"/>
      <c r="H91" s="47"/>
    </row>
    <row r="92" spans="1:8">
      <c r="A92" s="626" t="s">
        <v>1265</v>
      </c>
      <c r="B92" s="627" t="s">
        <v>1266</v>
      </c>
      <c r="C92" s="142" t="s">
        <v>361</v>
      </c>
      <c r="D92" s="143" t="s">
        <v>1081</v>
      </c>
      <c r="E92" s="46"/>
      <c r="F92" s="47"/>
      <c r="G92" s="46"/>
      <c r="H92" s="47"/>
    </row>
    <row r="93" spans="1:8">
      <c r="A93" s="629" t="s">
        <v>1267</v>
      </c>
      <c r="B93" s="630" t="s">
        <v>1268</v>
      </c>
      <c r="C93" s="144" t="s">
        <v>361</v>
      </c>
      <c r="D93" s="145" t="s">
        <v>1081</v>
      </c>
      <c r="E93" s="46"/>
      <c r="F93" s="47"/>
      <c r="G93" s="46"/>
      <c r="H93" s="47"/>
    </row>
    <row r="94" spans="1:8">
      <c r="A94" s="626" t="s">
        <v>1269</v>
      </c>
      <c r="B94" s="627" t="s">
        <v>1270</v>
      </c>
      <c r="C94" s="142" t="s">
        <v>361</v>
      </c>
      <c r="D94" s="143" t="s">
        <v>1081</v>
      </c>
      <c r="E94" s="46"/>
      <c r="F94" s="47"/>
      <c r="G94" s="46"/>
      <c r="H94" s="47"/>
    </row>
    <row r="95" spans="1:8">
      <c r="A95" s="629" t="s">
        <v>1271</v>
      </c>
      <c r="B95" s="630" t="s">
        <v>1272</v>
      </c>
      <c r="C95" s="144" t="s">
        <v>361</v>
      </c>
      <c r="D95" s="145" t="s">
        <v>1081</v>
      </c>
      <c r="E95" s="46"/>
      <c r="F95" s="47"/>
      <c r="G95" s="46"/>
      <c r="H95" s="47"/>
    </row>
    <row r="96" spans="1:8">
      <c r="A96" s="626" t="s">
        <v>1273</v>
      </c>
      <c r="B96" s="627" t="s">
        <v>1274</v>
      </c>
      <c r="C96" s="142" t="s">
        <v>361</v>
      </c>
      <c r="D96" s="143" t="s">
        <v>1081</v>
      </c>
      <c r="E96" s="46"/>
      <c r="F96" s="47"/>
      <c r="G96" s="46"/>
      <c r="H96" s="47"/>
    </row>
    <row r="97" spans="1:8">
      <c r="A97" s="629" t="s">
        <v>251</v>
      </c>
      <c r="B97" s="630" t="s">
        <v>695</v>
      </c>
      <c r="C97" s="144">
        <v>2441</v>
      </c>
      <c r="D97" s="145" t="s">
        <v>361</v>
      </c>
      <c r="E97" s="46"/>
      <c r="F97" s="47"/>
      <c r="G97" s="46"/>
      <c r="H97" s="47"/>
    </row>
    <row r="98" spans="1:8">
      <c r="A98" s="626" t="s">
        <v>1276</v>
      </c>
      <c r="B98" s="627" t="s">
        <v>1277</v>
      </c>
      <c r="C98" s="142">
        <v>2673</v>
      </c>
      <c r="D98" s="143" t="s">
        <v>361</v>
      </c>
      <c r="E98" s="46"/>
      <c r="F98" s="47"/>
      <c r="G98" s="46"/>
      <c r="H98" s="47"/>
    </row>
    <row r="99" spans="1:8">
      <c r="A99" s="629" t="s">
        <v>1278</v>
      </c>
      <c r="B99" s="630" t="s">
        <v>1279</v>
      </c>
      <c r="C99" s="144">
        <v>1960</v>
      </c>
      <c r="D99" s="145" t="s">
        <v>361</v>
      </c>
      <c r="E99" s="46"/>
      <c r="F99" s="47"/>
      <c r="G99" s="46"/>
      <c r="H99" s="47"/>
    </row>
    <row r="100" spans="1:8">
      <c r="A100" s="626" t="s">
        <v>1280</v>
      </c>
      <c r="B100" s="627" t="s">
        <v>1281</v>
      </c>
      <c r="C100" s="142">
        <v>2180</v>
      </c>
      <c r="D100" s="143" t="s">
        <v>361</v>
      </c>
      <c r="E100" s="46"/>
      <c r="F100" s="47"/>
      <c r="G100" s="46"/>
      <c r="H100" s="47"/>
    </row>
    <row r="101" spans="1:8">
      <c r="A101" s="629" t="s">
        <v>1282</v>
      </c>
      <c r="B101" s="630" t="s">
        <v>1283</v>
      </c>
      <c r="C101" s="144">
        <v>1672</v>
      </c>
      <c r="D101" s="145" t="s">
        <v>361</v>
      </c>
      <c r="E101" s="46"/>
      <c r="F101" s="47"/>
      <c r="G101" s="46"/>
      <c r="H101" s="47"/>
    </row>
    <row r="102" spans="1:8">
      <c r="A102" s="626" t="s">
        <v>1284</v>
      </c>
      <c r="B102" s="627" t="s">
        <v>1285</v>
      </c>
      <c r="C102" s="142">
        <v>4213</v>
      </c>
      <c r="D102" s="143" t="s">
        <v>361</v>
      </c>
      <c r="E102" s="46"/>
      <c r="F102" s="47"/>
      <c r="G102" s="46"/>
      <c r="H102" s="47"/>
    </row>
    <row r="103" spans="1:8">
      <c r="A103" s="629" t="s">
        <v>1286</v>
      </c>
      <c r="B103" s="630" t="s">
        <v>1287</v>
      </c>
      <c r="C103" s="144">
        <v>2911</v>
      </c>
      <c r="D103" s="145" t="s">
        <v>361</v>
      </c>
      <c r="E103" s="46"/>
      <c r="F103" s="47"/>
      <c r="G103" s="46"/>
      <c r="H103" s="47"/>
    </row>
    <row r="104" spans="1:8">
      <c r="A104" s="626" t="s">
        <v>1288</v>
      </c>
      <c r="B104" s="627" t="s">
        <v>1289</v>
      </c>
      <c r="C104" s="142">
        <v>3480</v>
      </c>
      <c r="D104" s="143" t="s">
        <v>361</v>
      </c>
      <c r="E104" s="46"/>
      <c r="F104" s="47"/>
      <c r="G104" s="46"/>
      <c r="H104" s="47"/>
    </row>
    <row r="105" spans="1:8">
      <c r="A105" s="629" t="s">
        <v>256</v>
      </c>
      <c r="B105" s="630" t="s">
        <v>694</v>
      </c>
      <c r="C105" s="144">
        <v>1383</v>
      </c>
      <c r="D105" s="145" t="s">
        <v>361</v>
      </c>
      <c r="E105" s="46"/>
      <c r="F105" s="47"/>
      <c r="G105" s="46"/>
      <c r="H105" s="47"/>
    </row>
    <row r="106" spans="1:8">
      <c r="A106" s="626" t="s">
        <v>1290</v>
      </c>
      <c r="B106" s="627" t="s">
        <v>1291</v>
      </c>
      <c r="C106" s="142" t="s">
        <v>361</v>
      </c>
      <c r="D106" s="143" t="s">
        <v>1081</v>
      </c>
      <c r="E106" s="46"/>
      <c r="F106" s="47"/>
      <c r="G106" s="46"/>
      <c r="H106" s="47"/>
    </row>
    <row r="107" spans="1:8">
      <c r="A107" s="629" t="s">
        <v>1292</v>
      </c>
      <c r="B107" s="630" t="s">
        <v>1293</v>
      </c>
      <c r="C107" s="144" t="s">
        <v>361</v>
      </c>
      <c r="D107" s="145" t="s">
        <v>1081</v>
      </c>
      <c r="E107" s="46"/>
      <c r="F107" s="47"/>
      <c r="G107" s="46"/>
      <c r="H107" s="47"/>
    </row>
    <row r="108" spans="1:8">
      <c r="A108" s="626" t="s">
        <v>1294</v>
      </c>
      <c r="B108" s="627" t="s">
        <v>1295</v>
      </c>
      <c r="C108" s="142" t="s">
        <v>361</v>
      </c>
      <c r="D108" s="143" t="s">
        <v>1081</v>
      </c>
      <c r="E108" s="46"/>
      <c r="F108" s="47"/>
      <c r="G108" s="46"/>
      <c r="H108" s="47"/>
    </row>
    <row r="109" spans="1:8">
      <c r="A109" s="629" t="s">
        <v>1296</v>
      </c>
      <c r="B109" s="630" t="s">
        <v>1297</v>
      </c>
      <c r="C109" s="144" t="s">
        <v>361</v>
      </c>
      <c r="D109" s="145" t="s">
        <v>1081</v>
      </c>
      <c r="E109" s="46"/>
      <c r="F109" s="47"/>
      <c r="G109" s="46"/>
      <c r="H109" s="47"/>
    </row>
    <row r="110" spans="1:8">
      <c r="A110" s="626" t="s">
        <v>1302</v>
      </c>
      <c r="B110" s="627" t="s">
        <v>1303</v>
      </c>
      <c r="C110" s="142">
        <v>1375</v>
      </c>
      <c r="D110" s="143" t="s">
        <v>361</v>
      </c>
      <c r="E110" s="46"/>
      <c r="F110" s="47"/>
      <c r="G110" s="46"/>
      <c r="H110" s="47"/>
    </row>
    <row r="111" spans="1:8">
      <c r="A111" s="629" t="s">
        <v>1300</v>
      </c>
      <c r="B111" s="630" t="s">
        <v>1301</v>
      </c>
      <c r="C111" s="144" t="s">
        <v>361</v>
      </c>
      <c r="D111" s="145" t="s">
        <v>1081</v>
      </c>
      <c r="E111" s="46"/>
      <c r="F111" s="47"/>
      <c r="G111" s="46"/>
      <c r="H111" s="47"/>
    </row>
    <row r="112" spans="1:8">
      <c r="A112" s="626" t="s">
        <v>1298</v>
      </c>
      <c r="B112" s="627" t="s">
        <v>1299</v>
      </c>
      <c r="C112" s="142">
        <v>1531</v>
      </c>
      <c r="D112" s="143" t="s">
        <v>361</v>
      </c>
      <c r="E112" s="46"/>
      <c r="F112" s="47"/>
      <c r="G112" s="46"/>
      <c r="H112" s="47"/>
    </row>
    <row r="113" spans="1:8">
      <c r="A113" s="629" t="s">
        <v>273</v>
      </c>
      <c r="B113" s="630" t="s">
        <v>693</v>
      </c>
      <c r="C113" s="144">
        <v>1073</v>
      </c>
      <c r="D113" s="145" t="s">
        <v>361</v>
      </c>
      <c r="E113" s="46"/>
      <c r="F113" s="47"/>
      <c r="G113" s="46"/>
      <c r="H113" s="47"/>
    </row>
    <row r="114" spans="1:8">
      <c r="A114" s="626" t="s">
        <v>1119</v>
      </c>
      <c r="B114" s="627" t="s">
        <v>1120</v>
      </c>
      <c r="C114" s="142" t="s">
        <v>361</v>
      </c>
      <c r="D114" s="143" t="s">
        <v>1081</v>
      </c>
      <c r="E114" s="46"/>
      <c r="F114" s="47"/>
      <c r="G114" s="46"/>
      <c r="H114" s="47"/>
    </row>
    <row r="115" spans="1:8">
      <c r="A115" s="629" t="s">
        <v>1121</v>
      </c>
      <c r="B115" s="630" t="s">
        <v>1122</v>
      </c>
      <c r="C115" s="144" t="s">
        <v>361</v>
      </c>
      <c r="D115" s="145" t="s">
        <v>1081</v>
      </c>
      <c r="E115" s="46"/>
      <c r="F115" s="47"/>
      <c r="G115" s="46"/>
      <c r="H115" s="47"/>
    </row>
    <row r="116" spans="1:8">
      <c r="A116" s="626" t="s">
        <v>1123</v>
      </c>
      <c r="B116" s="627" t="s">
        <v>1124</v>
      </c>
      <c r="C116" s="142" t="s">
        <v>361</v>
      </c>
      <c r="D116" s="143" t="s">
        <v>1081</v>
      </c>
      <c r="E116" s="46"/>
      <c r="F116" s="47"/>
      <c r="G116" s="46"/>
      <c r="H116" s="47"/>
    </row>
    <row r="117" spans="1:8">
      <c r="A117" s="629" t="s">
        <v>1125</v>
      </c>
      <c r="B117" s="630" t="s">
        <v>1126</v>
      </c>
      <c r="C117" s="144" t="s">
        <v>361</v>
      </c>
      <c r="D117" s="145" t="s">
        <v>1081</v>
      </c>
      <c r="E117" s="46"/>
      <c r="F117" s="47"/>
      <c r="G117" s="46"/>
      <c r="H117" s="47"/>
    </row>
    <row r="118" spans="1:8">
      <c r="A118" s="626" t="s">
        <v>1127</v>
      </c>
      <c r="B118" s="627" t="s">
        <v>1128</v>
      </c>
      <c r="C118" s="142" t="s">
        <v>361</v>
      </c>
      <c r="D118" s="143" t="s">
        <v>1081</v>
      </c>
      <c r="E118" s="46"/>
      <c r="F118" s="47"/>
      <c r="G118" s="46"/>
      <c r="H118" s="47"/>
    </row>
    <row r="119" spans="1:8">
      <c r="A119" s="629" t="s">
        <v>1129</v>
      </c>
      <c r="B119" s="630" t="s">
        <v>1130</v>
      </c>
      <c r="C119" s="144" t="s">
        <v>361</v>
      </c>
      <c r="D119" s="145" t="s">
        <v>1081</v>
      </c>
      <c r="E119" s="46"/>
      <c r="F119" s="47"/>
      <c r="G119" s="46"/>
      <c r="H119" s="47"/>
    </row>
    <row r="120" spans="1:8">
      <c r="A120" s="626" t="s">
        <v>1131</v>
      </c>
      <c r="B120" s="627" t="s">
        <v>1132</v>
      </c>
      <c r="C120" s="142" t="s">
        <v>361</v>
      </c>
      <c r="D120" s="143" t="s">
        <v>1081</v>
      </c>
      <c r="E120" s="46"/>
      <c r="F120" s="47"/>
      <c r="G120" s="46"/>
      <c r="H120" s="47"/>
    </row>
    <row r="121" spans="1:8">
      <c r="A121" s="629" t="s">
        <v>1133</v>
      </c>
      <c r="B121" s="630" t="s">
        <v>1134</v>
      </c>
      <c r="C121" s="144" t="s">
        <v>361</v>
      </c>
      <c r="D121" s="145" t="s">
        <v>1081</v>
      </c>
      <c r="E121" s="46"/>
      <c r="F121" s="47"/>
      <c r="G121" s="46"/>
      <c r="H121" s="47"/>
    </row>
    <row r="122" spans="1:8">
      <c r="A122" s="626" t="s">
        <v>1135</v>
      </c>
      <c r="B122" s="627" t="s">
        <v>1136</v>
      </c>
      <c r="C122" s="142" t="s">
        <v>361</v>
      </c>
      <c r="D122" s="143" t="s">
        <v>1081</v>
      </c>
      <c r="E122" s="46"/>
      <c r="F122" s="47"/>
      <c r="G122" s="46"/>
      <c r="H122" s="47"/>
    </row>
    <row r="123" spans="1:8">
      <c r="A123" s="629" t="s">
        <v>1139</v>
      </c>
      <c r="B123" s="630" t="s">
        <v>1140</v>
      </c>
      <c r="C123" s="144" t="s">
        <v>361</v>
      </c>
      <c r="D123" s="145" t="s">
        <v>1081</v>
      </c>
      <c r="E123" s="46"/>
      <c r="F123" s="47"/>
      <c r="G123" s="46"/>
      <c r="H123" s="47"/>
    </row>
    <row r="124" spans="1:8">
      <c r="A124" s="626" t="s">
        <v>1141</v>
      </c>
      <c r="B124" s="627" t="s">
        <v>1142</v>
      </c>
      <c r="C124" s="142" t="s">
        <v>361</v>
      </c>
      <c r="D124" s="143" t="s">
        <v>1081</v>
      </c>
      <c r="E124" s="46"/>
      <c r="F124" s="47"/>
      <c r="G124" s="46"/>
      <c r="H124" s="47"/>
    </row>
    <row r="125" spans="1:8">
      <c r="A125" s="629" t="s">
        <v>1143</v>
      </c>
      <c r="B125" s="630" t="s">
        <v>1144</v>
      </c>
      <c r="C125" s="144" t="s">
        <v>361</v>
      </c>
      <c r="D125" s="145" t="s">
        <v>1081</v>
      </c>
      <c r="E125" s="46"/>
      <c r="F125" s="47"/>
      <c r="G125" s="46"/>
      <c r="H125" s="47"/>
    </row>
    <row r="126" spans="1:8">
      <c r="A126" s="626" t="s">
        <v>1145</v>
      </c>
      <c r="B126" s="627" t="s">
        <v>1146</v>
      </c>
      <c r="C126" s="142" t="s">
        <v>361</v>
      </c>
      <c r="D126" s="143" t="s">
        <v>1081</v>
      </c>
      <c r="E126" s="46"/>
      <c r="F126" s="47"/>
      <c r="G126" s="46"/>
      <c r="H126" s="47"/>
    </row>
    <row r="127" spans="1:8">
      <c r="A127" s="629" t="s">
        <v>1147</v>
      </c>
      <c r="B127" s="630" t="s">
        <v>1148</v>
      </c>
      <c r="C127" s="144" t="s">
        <v>361</v>
      </c>
      <c r="D127" s="145" t="s">
        <v>1081</v>
      </c>
      <c r="E127" s="46"/>
      <c r="F127" s="47"/>
      <c r="G127" s="46"/>
      <c r="H127" s="47"/>
    </row>
    <row r="128" spans="1:8">
      <c r="A128" s="626" t="s">
        <v>1149</v>
      </c>
      <c r="B128" s="627" t="s">
        <v>1150</v>
      </c>
      <c r="C128" s="142" t="s">
        <v>361</v>
      </c>
      <c r="D128" s="143" t="s">
        <v>1081</v>
      </c>
      <c r="E128" s="46"/>
      <c r="F128" s="47"/>
      <c r="G128" s="46"/>
      <c r="H128" s="47"/>
    </row>
    <row r="129" spans="1:8">
      <c r="A129" s="629" t="s">
        <v>1137</v>
      </c>
      <c r="B129" s="630" t="s">
        <v>1138</v>
      </c>
      <c r="C129" s="144" t="s">
        <v>361</v>
      </c>
      <c r="D129" s="145" t="s">
        <v>1081</v>
      </c>
      <c r="E129" s="46"/>
      <c r="F129" s="47"/>
      <c r="G129" s="46"/>
      <c r="H129" s="47"/>
    </row>
    <row r="130" spans="1:8">
      <c r="A130" s="626" t="s">
        <v>1151</v>
      </c>
      <c r="B130" s="627" t="s">
        <v>1152</v>
      </c>
      <c r="C130" s="142" t="s">
        <v>361</v>
      </c>
      <c r="D130" s="143" t="s">
        <v>1081</v>
      </c>
      <c r="E130" s="46"/>
      <c r="F130" s="47"/>
      <c r="G130" s="46"/>
      <c r="H130" s="47"/>
    </row>
    <row r="131" spans="1:8">
      <c r="A131" s="629" t="s">
        <v>1153</v>
      </c>
      <c r="B131" s="630" t="s">
        <v>1154</v>
      </c>
      <c r="C131" s="144" t="s">
        <v>361</v>
      </c>
      <c r="D131" s="145" t="s">
        <v>1081</v>
      </c>
      <c r="E131" s="46"/>
      <c r="F131" s="47"/>
      <c r="G131" s="46"/>
      <c r="H131" s="47"/>
    </row>
    <row r="132" spans="1:8">
      <c r="A132" s="626" t="s">
        <v>1155</v>
      </c>
      <c r="B132" s="627" t="s">
        <v>1156</v>
      </c>
      <c r="C132" s="142" t="s">
        <v>361</v>
      </c>
      <c r="D132" s="143" t="s">
        <v>1081</v>
      </c>
      <c r="E132" s="46"/>
      <c r="F132" s="47"/>
      <c r="G132" s="46"/>
      <c r="H132" s="47"/>
    </row>
    <row r="133" spans="1:8">
      <c r="A133" s="629" t="s">
        <v>1157</v>
      </c>
      <c r="B133" s="630" t="s">
        <v>1158</v>
      </c>
      <c r="C133" s="144">
        <v>1139</v>
      </c>
      <c r="D133" s="145" t="s">
        <v>361</v>
      </c>
      <c r="E133" s="46"/>
      <c r="F133" s="47"/>
      <c r="G133" s="46"/>
      <c r="H133" s="47"/>
    </row>
    <row r="134" spans="1:8">
      <c r="A134" s="626" t="s">
        <v>1159</v>
      </c>
      <c r="B134" s="627" t="s">
        <v>1160</v>
      </c>
      <c r="C134" s="142" t="s">
        <v>361</v>
      </c>
      <c r="D134" s="143" t="s">
        <v>1081</v>
      </c>
      <c r="E134" s="46"/>
      <c r="F134" s="47"/>
      <c r="G134" s="46"/>
      <c r="H134" s="47"/>
    </row>
    <row r="135" spans="1:8">
      <c r="A135" s="629" t="s">
        <v>278</v>
      </c>
      <c r="B135" s="630" t="s">
        <v>692</v>
      </c>
      <c r="C135" s="144">
        <v>880</v>
      </c>
      <c r="D135" s="145" t="s">
        <v>361</v>
      </c>
      <c r="E135" s="46"/>
      <c r="F135" s="47"/>
      <c r="G135" s="46"/>
      <c r="H135" s="47"/>
    </row>
    <row r="136" spans="1:8">
      <c r="A136" s="626" t="s">
        <v>1304</v>
      </c>
      <c r="B136" s="627" t="s">
        <v>1305</v>
      </c>
      <c r="C136" s="142" t="s">
        <v>361</v>
      </c>
      <c r="D136" s="143" t="s">
        <v>1081</v>
      </c>
      <c r="E136" s="46"/>
      <c r="F136" s="47"/>
      <c r="G136" s="46"/>
      <c r="H136" s="47"/>
    </row>
    <row r="137" spans="1:8">
      <c r="A137" s="629" t="s">
        <v>1306</v>
      </c>
      <c r="B137" s="630" t="s">
        <v>1307</v>
      </c>
      <c r="C137" s="144" t="s">
        <v>361</v>
      </c>
      <c r="D137" s="145" t="s">
        <v>1081</v>
      </c>
      <c r="E137" s="46"/>
      <c r="F137" s="47"/>
      <c r="G137" s="46"/>
      <c r="H137" s="47"/>
    </row>
    <row r="138" spans="1:8">
      <c r="A138" s="626" t="s">
        <v>1308</v>
      </c>
      <c r="B138" s="627" t="s">
        <v>1309</v>
      </c>
      <c r="C138" s="142" t="s">
        <v>361</v>
      </c>
      <c r="D138" s="143" t="s">
        <v>1081</v>
      </c>
      <c r="E138" s="46"/>
      <c r="F138" s="47"/>
      <c r="G138" s="46"/>
      <c r="H138" s="47"/>
    </row>
    <row r="139" spans="1:8">
      <c r="A139" s="629" t="s">
        <v>1310</v>
      </c>
      <c r="B139" s="630" t="s">
        <v>1311</v>
      </c>
      <c r="C139" s="144" t="s">
        <v>361</v>
      </c>
      <c r="D139" s="145" t="s">
        <v>1081</v>
      </c>
      <c r="E139" s="46"/>
      <c r="F139" s="47"/>
      <c r="G139" s="46"/>
      <c r="H139" s="47"/>
    </row>
    <row r="140" spans="1:8">
      <c r="A140" s="626" t="s">
        <v>1318</v>
      </c>
      <c r="B140" s="627" t="s">
        <v>1319</v>
      </c>
      <c r="C140" s="142" t="s">
        <v>361</v>
      </c>
      <c r="D140" s="143" t="s">
        <v>1081</v>
      </c>
      <c r="E140" s="46"/>
      <c r="F140" s="47"/>
      <c r="G140" s="46"/>
      <c r="H140" s="47"/>
    </row>
    <row r="141" spans="1:8">
      <c r="A141" s="629" t="s">
        <v>1312</v>
      </c>
      <c r="B141" s="630" t="s">
        <v>1313</v>
      </c>
      <c r="C141" s="144" t="s">
        <v>361</v>
      </c>
      <c r="D141" s="145" t="s">
        <v>1081</v>
      </c>
      <c r="E141" s="46"/>
      <c r="F141" s="47"/>
      <c r="G141" s="46"/>
      <c r="H141" s="47"/>
    </row>
    <row r="142" spans="1:8">
      <c r="A142" s="626" t="s">
        <v>1314</v>
      </c>
      <c r="B142" s="627" t="s">
        <v>1315</v>
      </c>
      <c r="C142" s="142" t="s">
        <v>361</v>
      </c>
      <c r="D142" s="143" t="s">
        <v>1081</v>
      </c>
      <c r="E142" s="46"/>
      <c r="F142" s="47"/>
      <c r="G142" s="46"/>
      <c r="H142" s="47"/>
    </row>
    <row r="143" spans="1:8">
      <c r="A143" s="629" t="s">
        <v>1316</v>
      </c>
      <c r="B143" s="630" t="s">
        <v>1317</v>
      </c>
      <c r="C143" s="144" t="s">
        <v>361</v>
      </c>
      <c r="D143" s="145" t="s">
        <v>1081</v>
      </c>
      <c r="E143" s="46"/>
      <c r="F143" s="47"/>
      <c r="G143" s="46"/>
      <c r="H143" s="47"/>
    </row>
    <row r="144" spans="1:8">
      <c r="A144" s="626" t="s">
        <v>1322</v>
      </c>
      <c r="B144" s="627" t="s">
        <v>1323</v>
      </c>
      <c r="C144" s="142" t="s">
        <v>361</v>
      </c>
      <c r="D144" s="143" t="s">
        <v>1081</v>
      </c>
      <c r="E144" s="46"/>
      <c r="F144" s="47"/>
      <c r="G144" s="46"/>
      <c r="H144" s="47"/>
    </row>
    <row r="145" spans="1:8">
      <c r="A145" s="629" t="s">
        <v>1326</v>
      </c>
      <c r="B145" s="630" t="s">
        <v>1327</v>
      </c>
      <c r="C145" s="144" t="s">
        <v>361</v>
      </c>
      <c r="D145" s="145" t="s">
        <v>1081</v>
      </c>
      <c r="E145" s="46"/>
      <c r="F145" s="47"/>
      <c r="G145" s="46"/>
      <c r="H145" s="47"/>
    </row>
    <row r="146" spans="1:8">
      <c r="A146" s="626" t="s">
        <v>1328</v>
      </c>
      <c r="B146" s="627" t="s">
        <v>1329</v>
      </c>
      <c r="C146" s="142" t="s">
        <v>361</v>
      </c>
      <c r="D146" s="143" t="s">
        <v>1081</v>
      </c>
      <c r="E146" s="46"/>
      <c r="F146" s="47"/>
      <c r="G146" s="46"/>
      <c r="H146" s="47"/>
    </row>
    <row r="147" spans="1:8">
      <c r="A147" s="629" t="s">
        <v>1330</v>
      </c>
      <c r="B147" s="630" t="s">
        <v>1331</v>
      </c>
      <c r="C147" s="144">
        <v>926</v>
      </c>
      <c r="D147" s="145" t="s">
        <v>361</v>
      </c>
      <c r="E147" s="46"/>
      <c r="F147" s="47"/>
      <c r="G147" s="46"/>
      <c r="H147" s="47"/>
    </row>
    <row r="148" spans="1:8">
      <c r="A148" s="626" t="s">
        <v>1324</v>
      </c>
      <c r="B148" s="627" t="s">
        <v>1325</v>
      </c>
      <c r="C148" s="142">
        <v>720</v>
      </c>
      <c r="D148" s="143" t="s">
        <v>361</v>
      </c>
      <c r="E148" s="46"/>
      <c r="F148" s="47"/>
      <c r="G148" s="46"/>
      <c r="H148" s="47"/>
    </row>
    <row r="149" spans="1:8">
      <c r="A149" s="629" t="s">
        <v>1320</v>
      </c>
      <c r="B149" s="630" t="s">
        <v>1321</v>
      </c>
      <c r="C149" s="144" t="s">
        <v>361</v>
      </c>
      <c r="D149" s="145" t="s">
        <v>1081</v>
      </c>
      <c r="E149" s="46"/>
      <c r="F149" s="47"/>
      <c r="G149" s="46"/>
      <c r="H149" s="47"/>
    </row>
    <row r="150" spans="1:8">
      <c r="A150" s="626" t="s">
        <v>280</v>
      </c>
      <c r="B150" s="627" t="s">
        <v>691</v>
      </c>
      <c r="C150" s="142">
        <v>1113</v>
      </c>
      <c r="D150" s="143" t="s">
        <v>361</v>
      </c>
      <c r="E150" s="46"/>
      <c r="F150" s="47"/>
      <c r="G150" s="46"/>
      <c r="H150" s="47"/>
    </row>
    <row r="151" spans="1:8">
      <c r="A151" s="629" t="s">
        <v>280</v>
      </c>
      <c r="B151" s="630" t="s">
        <v>1185</v>
      </c>
      <c r="C151" s="144">
        <v>1113</v>
      </c>
      <c r="D151" s="145" t="s">
        <v>361</v>
      </c>
      <c r="E151" s="46"/>
      <c r="F151" s="47"/>
      <c r="G151" s="46"/>
      <c r="H151" s="47"/>
    </row>
    <row r="152" spans="1:8">
      <c r="A152" s="626" t="s">
        <v>312</v>
      </c>
      <c r="B152" s="627" t="s">
        <v>690</v>
      </c>
      <c r="C152" s="142">
        <v>924</v>
      </c>
      <c r="D152" s="143" t="s">
        <v>361</v>
      </c>
      <c r="E152" s="46"/>
      <c r="F152" s="47"/>
      <c r="G152" s="46"/>
      <c r="H152" s="47"/>
    </row>
    <row r="153" spans="1:8">
      <c r="A153" s="629" t="s">
        <v>1409</v>
      </c>
      <c r="B153" s="630" t="s">
        <v>1410</v>
      </c>
      <c r="C153" s="144" t="s">
        <v>361</v>
      </c>
      <c r="D153" s="145" t="s">
        <v>1081</v>
      </c>
      <c r="E153" s="46"/>
      <c r="F153" s="47"/>
      <c r="G153" s="46"/>
      <c r="H153" s="47"/>
    </row>
    <row r="154" spans="1:8">
      <c r="A154" s="626" t="s">
        <v>1411</v>
      </c>
      <c r="B154" s="627" t="s">
        <v>1412</v>
      </c>
      <c r="C154" s="142" t="s">
        <v>361</v>
      </c>
      <c r="D154" s="143" t="s">
        <v>1081</v>
      </c>
      <c r="E154" s="46"/>
      <c r="F154" s="47"/>
      <c r="G154" s="46"/>
      <c r="H154" s="47"/>
    </row>
    <row r="155" spans="1:8">
      <c r="A155" s="629" t="s">
        <v>1413</v>
      </c>
      <c r="B155" s="630" t="s">
        <v>1414</v>
      </c>
      <c r="C155" s="144" t="s">
        <v>361</v>
      </c>
      <c r="D155" s="145" t="s">
        <v>1081</v>
      </c>
      <c r="E155" s="46"/>
      <c r="F155" s="47"/>
      <c r="G155" s="46"/>
      <c r="H155" s="47"/>
    </row>
    <row r="156" spans="1:8">
      <c r="A156" s="626" t="s">
        <v>1415</v>
      </c>
      <c r="B156" s="627" t="s">
        <v>1416</v>
      </c>
      <c r="C156" s="142">
        <v>962</v>
      </c>
      <c r="D156" s="143" t="s">
        <v>361</v>
      </c>
      <c r="E156" s="46"/>
      <c r="F156" s="47"/>
      <c r="G156" s="46"/>
      <c r="H156" s="47"/>
    </row>
    <row r="157" spans="1:8">
      <c r="A157" s="629" t="s">
        <v>1417</v>
      </c>
      <c r="B157" s="630" t="s">
        <v>1418</v>
      </c>
      <c r="C157" s="144">
        <v>920</v>
      </c>
      <c r="D157" s="145" t="s">
        <v>361</v>
      </c>
      <c r="E157" s="46"/>
      <c r="F157" s="47"/>
      <c r="G157" s="46"/>
      <c r="H157" s="47"/>
    </row>
    <row r="158" spans="1:8">
      <c r="A158" s="626" t="s">
        <v>314</v>
      </c>
      <c r="B158" s="627" t="s">
        <v>689</v>
      </c>
      <c r="C158" s="142">
        <v>780</v>
      </c>
      <c r="D158" s="143" t="s">
        <v>361</v>
      </c>
      <c r="E158" s="46"/>
      <c r="F158" s="47"/>
      <c r="G158" s="46"/>
      <c r="H158" s="47"/>
    </row>
    <row r="159" spans="1:8">
      <c r="A159" s="629" t="s">
        <v>1186</v>
      </c>
      <c r="B159" s="630" t="s">
        <v>1187</v>
      </c>
      <c r="C159" s="144" t="s">
        <v>361</v>
      </c>
      <c r="D159" s="145" t="s">
        <v>1081</v>
      </c>
      <c r="E159" s="46"/>
      <c r="F159" s="47"/>
      <c r="G159" s="46"/>
      <c r="H159" s="47"/>
    </row>
    <row r="160" spans="1:8">
      <c r="A160" s="626" t="s">
        <v>1190</v>
      </c>
      <c r="B160" s="627" t="s">
        <v>1191</v>
      </c>
      <c r="C160" s="142" t="s">
        <v>361</v>
      </c>
      <c r="D160" s="143" t="s">
        <v>1081</v>
      </c>
      <c r="E160" s="46"/>
      <c r="F160" s="47"/>
      <c r="G160" s="46"/>
      <c r="H160" s="47"/>
    </row>
    <row r="161" spans="1:8">
      <c r="A161" s="629" t="s">
        <v>1351</v>
      </c>
      <c r="B161" s="630" t="s">
        <v>1192</v>
      </c>
      <c r="C161" s="144" t="s">
        <v>361</v>
      </c>
      <c r="D161" s="145" t="s">
        <v>1081</v>
      </c>
      <c r="E161" s="46"/>
      <c r="F161" s="47"/>
      <c r="G161" s="46"/>
      <c r="H161" s="47"/>
    </row>
    <row r="162" spans="1:8">
      <c r="A162" s="626" t="s">
        <v>1193</v>
      </c>
      <c r="B162" s="627" t="s">
        <v>1194</v>
      </c>
      <c r="C162" s="142" t="s">
        <v>361</v>
      </c>
      <c r="D162" s="143" t="s">
        <v>1081</v>
      </c>
      <c r="E162" s="46"/>
      <c r="F162" s="47"/>
      <c r="G162" s="46"/>
      <c r="H162" s="47"/>
    </row>
    <row r="163" spans="1:8">
      <c r="A163" s="629" t="s">
        <v>1195</v>
      </c>
      <c r="B163" s="630" t="s">
        <v>1196</v>
      </c>
      <c r="C163" s="144" t="s">
        <v>361</v>
      </c>
      <c r="D163" s="145" t="s">
        <v>1081</v>
      </c>
      <c r="E163" s="46"/>
      <c r="F163" s="47"/>
      <c r="G163" s="46"/>
      <c r="H163" s="47"/>
    </row>
    <row r="164" spans="1:8">
      <c r="A164" s="626" t="s">
        <v>1188</v>
      </c>
      <c r="B164" s="627" t="s">
        <v>1189</v>
      </c>
      <c r="C164" s="142" t="s">
        <v>361</v>
      </c>
      <c r="D164" s="143" t="s">
        <v>1081</v>
      </c>
      <c r="E164" s="46"/>
      <c r="F164" s="47"/>
      <c r="G164" s="46"/>
      <c r="H164" s="47"/>
    </row>
    <row r="165" spans="1:8">
      <c r="A165" s="629" t="s">
        <v>1197</v>
      </c>
      <c r="B165" s="630" t="s">
        <v>1198</v>
      </c>
      <c r="C165" s="144" t="s">
        <v>361</v>
      </c>
      <c r="D165" s="145" t="s">
        <v>1081</v>
      </c>
      <c r="E165" s="46"/>
      <c r="F165" s="47"/>
      <c r="G165" s="46"/>
      <c r="H165" s="47"/>
    </row>
    <row r="166" spans="1:8">
      <c r="A166" s="626" t="s">
        <v>316</v>
      </c>
      <c r="B166" s="627" t="s">
        <v>688</v>
      </c>
      <c r="C166" s="142">
        <v>1269</v>
      </c>
      <c r="D166" s="143" t="s">
        <v>361</v>
      </c>
      <c r="E166" s="46"/>
      <c r="F166" s="47"/>
      <c r="G166" s="46"/>
      <c r="H166" s="47"/>
    </row>
    <row r="167" spans="1:8">
      <c r="A167" s="629" t="s">
        <v>1332</v>
      </c>
      <c r="B167" s="630" t="s">
        <v>1333</v>
      </c>
      <c r="C167" s="144">
        <v>1254</v>
      </c>
      <c r="D167" s="145" t="s">
        <v>361</v>
      </c>
      <c r="E167" s="46"/>
      <c r="F167" s="47"/>
      <c r="G167" s="46"/>
      <c r="H167" s="47"/>
    </row>
    <row r="168" spans="1:8">
      <c r="A168" s="626" t="s">
        <v>1334</v>
      </c>
      <c r="B168" s="627" t="s">
        <v>1335</v>
      </c>
      <c r="C168" s="142">
        <v>1570</v>
      </c>
      <c r="D168" s="143" t="s">
        <v>361</v>
      </c>
      <c r="E168" s="46"/>
      <c r="F168" s="47"/>
      <c r="G168" s="46"/>
      <c r="H168" s="47"/>
    </row>
    <row r="169" spans="1:8">
      <c r="A169" s="629" t="s">
        <v>1337</v>
      </c>
      <c r="B169" s="630" t="s">
        <v>1338</v>
      </c>
      <c r="C169" s="144" t="s">
        <v>361</v>
      </c>
      <c r="D169" s="145" t="s">
        <v>1081</v>
      </c>
      <c r="E169" s="46"/>
      <c r="F169" s="47"/>
      <c r="G169" s="46"/>
      <c r="H169" s="47"/>
    </row>
    <row r="170" spans="1:8">
      <c r="A170" s="626" t="s">
        <v>316</v>
      </c>
      <c r="B170" s="627" t="s">
        <v>1336</v>
      </c>
      <c r="C170" s="142">
        <v>1191</v>
      </c>
      <c r="D170" s="143" t="s">
        <v>361</v>
      </c>
      <c r="E170" s="46"/>
      <c r="F170" s="47"/>
      <c r="G170" s="46"/>
      <c r="H170" s="47"/>
    </row>
    <row r="171" spans="1:8">
      <c r="A171" s="629" t="s">
        <v>327</v>
      </c>
      <c r="B171" s="630" t="s">
        <v>687</v>
      </c>
      <c r="C171" s="144">
        <v>1186</v>
      </c>
      <c r="D171" s="145" t="s">
        <v>361</v>
      </c>
      <c r="E171" s="46"/>
      <c r="F171" s="47"/>
      <c r="G171" s="46"/>
      <c r="H171" s="47"/>
    </row>
    <row r="172" spans="1:8">
      <c r="A172" s="626" t="s">
        <v>1339</v>
      </c>
      <c r="B172" s="627" t="s">
        <v>1340</v>
      </c>
      <c r="C172" s="142" t="s">
        <v>361</v>
      </c>
      <c r="D172" s="143" t="s">
        <v>1081</v>
      </c>
      <c r="E172" s="46"/>
      <c r="F172" s="47"/>
      <c r="G172" s="46"/>
      <c r="H172" s="47"/>
    </row>
    <row r="173" spans="1:8">
      <c r="A173" s="629" t="s">
        <v>1341</v>
      </c>
      <c r="B173" s="630" t="s">
        <v>1342</v>
      </c>
      <c r="C173" s="144" t="s">
        <v>361</v>
      </c>
      <c r="D173" s="145" t="s">
        <v>1081</v>
      </c>
      <c r="E173" s="46"/>
      <c r="F173" s="47"/>
      <c r="G173" s="46"/>
      <c r="H173" s="47"/>
    </row>
    <row r="174" spans="1:8">
      <c r="A174" s="626" t="s">
        <v>1343</v>
      </c>
      <c r="B174" s="627" t="s">
        <v>1344</v>
      </c>
      <c r="C174" s="142" t="s">
        <v>361</v>
      </c>
      <c r="D174" s="143" t="s">
        <v>1081</v>
      </c>
      <c r="E174" s="46"/>
      <c r="F174" s="47"/>
      <c r="G174" s="46"/>
      <c r="H174" s="47"/>
    </row>
    <row r="175" spans="1:8">
      <c r="A175" s="629" t="s">
        <v>1345</v>
      </c>
      <c r="B175" s="630" t="s">
        <v>1346</v>
      </c>
      <c r="C175" s="144" t="s">
        <v>361</v>
      </c>
      <c r="D175" s="145" t="s">
        <v>1081</v>
      </c>
      <c r="E175" s="46"/>
      <c r="F175" s="47"/>
      <c r="G175" s="46"/>
      <c r="H175" s="47"/>
    </row>
    <row r="176" spans="1:8">
      <c r="A176" s="626" t="s">
        <v>1347</v>
      </c>
      <c r="B176" s="627" t="s">
        <v>1348</v>
      </c>
      <c r="C176" s="142" t="s">
        <v>361</v>
      </c>
      <c r="D176" s="143" t="s">
        <v>1081</v>
      </c>
      <c r="E176" s="46"/>
      <c r="F176" s="47"/>
      <c r="G176" s="46"/>
      <c r="H176" s="47"/>
    </row>
    <row r="177" spans="1:8">
      <c r="A177" s="629" t="s">
        <v>1349</v>
      </c>
      <c r="B177" s="630" t="s">
        <v>1350</v>
      </c>
      <c r="C177" s="144" t="s">
        <v>361</v>
      </c>
      <c r="D177" s="145" t="s">
        <v>1081</v>
      </c>
      <c r="E177" s="46"/>
      <c r="F177" s="47"/>
      <c r="G177" s="46"/>
      <c r="H177" s="47"/>
    </row>
    <row r="178" spans="1:8">
      <c r="A178" s="626" t="s">
        <v>1351</v>
      </c>
      <c r="B178" s="627" t="s">
        <v>1352</v>
      </c>
      <c r="C178" s="142" t="s">
        <v>361</v>
      </c>
      <c r="D178" s="143" t="s">
        <v>1081</v>
      </c>
      <c r="E178" s="46"/>
      <c r="F178" s="47"/>
      <c r="G178" s="46"/>
      <c r="H178" s="47"/>
    </row>
    <row r="179" spans="1:8">
      <c r="A179" s="629" t="s">
        <v>1353</v>
      </c>
      <c r="B179" s="630" t="s">
        <v>1354</v>
      </c>
      <c r="C179" s="144" t="s">
        <v>361</v>
      </c>
      <c r="D179" s="145" t="s">
        <v>1081</v>
      </c>
      <c r="E179" s="46"/>
      <c r="F179" s="47"/>
      <c r="G179" s="46"/>
      <c r="H179" s="47"/>
    </row>
    <row r="180" spans="1:8">
      <c r="A180" s="626" t="s">
        <v>1355</v>
      </c>
      <c r="B180" s="627" t="s">
        <v>1356</v>
      </c>
      <c r="C180" s="142" t="s">
        <v>361</v>
      </c>
      <c r="D180" s="143" t="s">
        <v>1081</v>
      </c>
      <c r="E180" s="46"/>
      <c r="F180" s="47"/>
      <c r="G180" s="46"/>
      <c r="H180" s="47"/>
    </row>
    <row r="181" spans="1:8">
      <c r="A181" s="629" t="s">
        <v>1357</v>
      </c>
      <c r="B181" s="630" t="s">
        <v>1358</v>
      </c>
      <c r="C181" s="144" t="s">
        <v>361</v>
      </c>
      <c r="D181" s="145" t="s">
        <v>1081</v>
      </c>
      <c r="E181" s="46"/>
      <c r="F181" s="47"/>
      <c r="G181" s="46"/>
      <c r="H181" s="47"/>
    </row>
    <row r="182" spans="1:8">
      <c r="A182" s="626" t="s">
        <v>1359</v>
      </c>
      <c r="B182" s="627" t="s">
        <v>1360</v>
      </c>
      <c r="C182" s="142" t="s">
        <v>361</v>
      </c>
      <c r="D182" s="143" t="s">
        <v>1081</v>
      </c>
      <c r="E182" s="46"/>
      <c r="F182" s="47"/>
      <c r="G182" s="46"/>
      <c r="H182" s="47"/>
    </row>
    <row r="183" spans="1:8">
      <c r="A183" s="629" t="s">
        <v>1366</v>
      </c>
      <c r="B183" s="630" t="s">
        <v>1367</v>
      </c>
      <c r="C183" s="144" t="s">
        <v>361</v>
      </c>
      <c r="D183" s="145" t="s">
        <v>1081</v>
      </c>
      <c r="E183" s="46"/>
      <c r="F183" s="47"/>
      <c r="G183" s="46"/>
      <c r="H183" s="47"/>
    </row>
    <row r="184" spans="1:8">
      <c r="A184" s="626" t="s">
        <v>1368</v>
      </c>
      <c r="B184" s="627" t="s">
        <v>1369</v>
      </c>
      <c r="C184" s="142" t="s">
        <v>361</v>
      </c>
      <c r="D184" s="143" t="s">
        <v>1081</v>
      </c>
      <c r="E184" s="46"/>
      <c r="F184" s="47"/>
      <c r="G184" s="46"/>
      <c r="H184" s="47"/>
    </row>
    <row r="185" spans="1:8">
      <c r="A185" s="629" t="s">
        <v>1370</v>
      </c>
      <c r="B185" s="630" t="s">
        <v>1371</v>
      </c>
      <c r="C185" s="144" t="s">
        <v>361</v>
      </c>
      <c r="D185" s="145" t="s">
        <v>1081</v>
      </c>
      <c r="E185" s="46"/>
      <c r="F185" s="47"/>
      <c r="G185" s="46"/>
      <c r="H185" s="47"/>
    </row>
    <row r="186" spans="1:8">
      <c r="A186" s="626" t="s">
        <v>1372</v>
      </c>
      <c r="B186" s="627" t="s">
        <v>1373</v>
      </c>
      <c r="C186" s="142" t="s">
        <v>361</v>
      </c>
      <c r="D186" s="143" t="s">
        <v>1081</v>
      </c>
      <c r="E186" s="46"/>
      <c r="F186" s="47"/>
      <c r="G186" s="46"/>
      <c r="H186" s="47"/>
    </row>
    <row r="187" spans="1:8">
      <c r="A187" s="629" t="s">
        <v>1374</v>
      </c>
      <c r="B187" s="630" t="s">
        <v>1375</v>
      </c>
      <c r="C187" s="144">
        <v>1097</v>
      </c>
      <c r="D187" s="145" t="s">
        <v>361</v>
      </c>
      <c r="E187" s="46"/>
      <c r="F187" s="47"/>
      <c r="G187" s="46"/>
      <c r="H187" s="47"/>
    </row>
    <row r="188" spans="1:8">
      <c r="A188" s="626" t="s">
        <v>1376</v>
      </c>
      <c r="B188" s="627" t="s">
        <v>1377</v>
      </c>
      <c r="C188" s="142" t="s">
        <v>361</v>
      </c>
      <c r="D188" s="143" t="s">
        <v>1081</v>
      </c>
      <c r="E188" s="46"/>
      <c r="F188" s="47"/>
      <c r="G188" s="46"/>
      <c r="H188" s="47"/>
    </row>
    <row r="189" spans="1:8">
      <c r="A189" s="629" t="s">
        <v>1378</v>
      </c>
      <c r="B189" s="630" t="s">
        <v>1379</v>
      </c>
      <c r="C189" s="144" t="s">
        <v>361</v>
      </c>
      <c r="D189" s="145" t="s">
        <v>1081</v>
      </c>
      <c r="E189" s="46"/>
      <c r="F189" s="47"/>
      <c r="G189" s="46"/>
      <c r="H189" s="47"/>
    </row>
    <row r="190" spans="1:8">
      <c r="A190" s="626" t="s">
        <v>1361</v>
      </c>
      <c r="B190" s="627" t="s">
        <v>1362</v>
      </c>
      <c r="C190" s="142" t="s">
        <v>361</v>
      </c>
      <c r="D190" s="143" t="s">
        <v>1081</v>
      </c>
      <c r="E190" s="46"/>
      <c r="F190" s="47"/>
      <c r="G190" s="46"/>
      <c r="H190" s="47"/>
    </row>
    <row r="191" spans="1:8">
      <c r="A191" s="629" t="s">
        <v>327</v>
      </c>
      <c r="B191" s="630" t="s">
        <v>1363</v>
      </c>
      <c r="C191" s="144">
        <v>1402</v>
      </c>
      <c r="D191" s="145" t="s">
        <v>361</v>
      </c>
      <c r="E191" s="46"/>
      <c r="F191" s="47"/>
      <c r="G191" s="46"/>
      <c r="H191" s="47"/>
    </row>
    <row r="192" spans="1:8">
      <c r="A192" s="626" t="s">
        <v>1364</v>
      </c>
      <c r="B192" s="627" t="s">
        <v>1365</v>
      </c>
      <c r="C192" s="142" t="s">
        <v>361</v>
      </c>
      <c r="D192" s="143" t="s">
        <v>1081</v>
      </c>
      <c r="E192" s="46"/>
      <c r="F192" s="47"/>
      <c r="G192" s="46"/>
      <c r="H192" s="47"/>
    </row>
    <row r="193" spans="1:8">
      <c r="A193" s="629" t="s">
        <v>336</v>
      </c>
      <c r="B193" s="630" t="s">
        <v>686</v>
      </c>
      <c r="C193" s="144">
        <v>1528</v>
      </c>
      <c r="D193" s="145" t="s">
        <v>361</v>
      </c>
      <c r="E193" s="46"/>
      <c r="F193" s="47"/>
      <c r="G193" s="46"/>
      <c r="H193" s="47"/>
    </row>
    <row r="194" spans="1:8">
      <c r="A194" s="626" t="s">
        <v>1380</v>
      </c>
      <c r="B194" s="627" t="s">
        <v>1381</v>
      </c>
      <c r="C194" s="142">
        <v>1980</v>
      </c>
      <c r="D194" s="143" t="s">
        <v>361</v>
      </c>
      <c r="E194" s="46"/>
      <c r="F194" s="47"/>
      <c r="G194" s="46"/>
      <c r="H194" s="47"/>
    </row>
    <row r="195" spans="1:8">
      <c r="A195" s="629" t="s">
        <v>1382</v>
      </c>
      <c r="B195" s="630" t="s">
        <v>1383</v>
      </c>
      <c r="C195" s="144">
        <v>1372</v>
      </c>
      <c r="D195" s="145" t="s">
        <v>361</v>
      </c>
      <c r="E195" s="46"/>
      <c r="F195" s="47"/>
      <c r="G195" s="46"/>
      <c r="H195" s="47"/>
    </row>
    <row r="196" spans="1:8">
      <c r="A196" s="626" t="s">
        <v>1384</v>
      </c>
      <c r="B196" s="627" t="s">
        <v>1385</v>
      </c>
      <c r="C196" s="142">
        <v>1354</v>
      </c>
      <c r="D196" s="143" t="s">
        <v>361</v>
      </c>
      <c r="E196" s="46"/>
      <c r="F196" s="47"/>
      <c r="G196" s="46"/>
      <c r="H196" s="47"/>
    </row>
    <row r="197" spans="1:8">
      <c r="A197" s="629" t="s">
        <v>1386</v>
      </c>
      <c r="B197" s="630" t="s">
        <v>1387</v>
      </c>
      <c r="C197" s="144">
        <v>2357</v>
      </c>
      <c r="D197" s="145" t="s">
        <v>361</v>
      </c>
      <c r="E197" s="46"/>
      <c r="F197" s="47"/>
      <c r="G197" s="46"/>
      <c r="H197" s="47"/>
    </row>
    <row r="198" spans="1:8">
      <c r="A198" s="626" t="s">
        <v>176</v>
      </c>
      <c r="B198" s="627" t="s">
        <v>1388</v>
      </c>
      <c r="C198" s="142">
        <v>1555</v>
      </c>
      <c r="D198" s="143" t="s">
        <v>361</v>
      </c>
      <c r="E198" s="46"/>
      <c r="F198" s="47"/>
      <c r="G198" s="46"/>
      <c r="H198" s="47"/>
    </row>
    <row r="199" spans="1:8">
      <c r="A199" s="629" t="s">
        <v>1389</v>
      </c>
      <c r="B199" s="630" t="s">
        <v>1390</v>
      </c>
      <c r="C199" s="144">
        <v>1116</v>
      </c>
      <c r="D199" s="145" t="s">
        <v>361</v>
      </c>
      <c r="E199" s="46"/>
      <c r="F199" s="47"/>
      <c r="G199" s="46"/>
      <c r="H199" s="47"/>
    </row>
    <row r="200" spans="1:8">
      <c r="A200" s="626" t="s">
        <v>1391</v>
      </c>
      <c r="B200" s="627" t="s">
        <v>1392</v>
      </c>
      <c r="C200" s="142">
        <v>1295</v>
      </c>
      <c r="D200" s="143" t="s">
        <v>361</v>
      </c>
      <c r="E200" s="46"/>
      <c r="F200" s="47"/>
      <c r="G200" s="46"/>
      <c r="H200" s="47"/>
    </row>
    <row r="201" spans="1:8">
      <c r="A201" s="629" t="s">
        <v>1395</v>
      </c>
      <c r="B201" s="630" t="s">
        <v>1396</v>
      </c>
      <c r="C201" s="144">
        <v>1061</v>
      </c>
      <c r="D201" s="145" t="s">
        <v>361</v>
      </c>
      <c r="E201" s="46"/>
      <c r="F201" s="47"/>
      <c r="G201" s="46"/>
      <c r="H201" s="47"/>
    </row>
    <row r="202" spans="1:8">
      <c r="A202" s="626" t="s">
        <v>1397</v>
      </c>
      <c r="B202" s="627" t="s">
        <v>1398</v>
      </c>
      <c r="C202" s="142">
        <v>1813</v>
      </c>
      <c r="D202" s="143" t="s">
        <v>361</v>
      </c>
      <c r="E202" s="46"/>
      <c r="F202" s="47"/>
      <c r="G202" s="46"/>
      <c r="H202" s="47"/>
    </row>
    <row r="203" spans="1:8">
      <c r="A203" s="629" t="s">
        <v>1399</v>
      </c>
      <c r="B203" s="630" t="s">
        <v>1400</v>
      </c>
      <c r="C203" s="144">
        <v>1449</v>
      </c>
      <c r="D203" s="145" t="s">
        <v>361</v>
      </c>
      <c r="E203" s="46"/>
      <c r="F203" s="47"/>
      <c r="G203" s="46"/>
      <c r="H203" s="47"/>
    </row>
    <row r="204" spans="1:8">
      <c r="A204" s="626" t="s">
        <v>1401</v>
      </c>
      <c r="B204" s="627" t="s">
        <v>1402</v>
      </c>
      <c r="C204" s="142">
        <v>1042</v>
      </c>
      <c r="D204" s="143" t="s">
        <v>361</v>
      </c>
      <c r="E204" s="46"/>
      <c r="F204" s="47"/>
      <c r="G204" s="46"/>
      <c r="H204" s="47"/>
    </row>
    <row r="205" spans="1:8">
      <c r="A205" s="629" t="s">
        <v>1403</v>
      </c>
      <c r="B205" s="630" t="s">
        <v>1404</v>
      </c>
      <c r="C205" s="144" t="s">
        <v>361</v>
      </c>
      <c r="D205" s="145" t="s">
        <v>1081</v>
      </c>
      <c r="E205" s="46"/>
      <c r="F205" s="47"/>
      <c r="G205" s="46"/>
      <c r="H205" s="47"/>
    </row>
    <row r="206" spans="1:8">
      <c r="A206" s="626" t="s">
        <v>1405</v>
      </c>
      <c r="B206" s="627" t="s">
        <v>1406</v>
      </c>
      <c r="C206" s="142">
        <v>1813</v>
      </c>
      <c r="D206" s="143" t="s">
        <v>361</v>
      </c>
      <c r="E206" s="46"/>
      <c r="F206" s="47"/>
      <c r="G206" s="46"/>
      <c r="H206" s="47"/>
    </row>
    <row r="207" spans="1:8">
      <c r="A207" s="629" t="s">
        <v>1407</v>
      </c>
      <c r="B207" s="630" t="s">
        <v>1408</v>
      </c>
      <c r="C207" s="144">
        <v>1146</v>
      </c>
      <c r="D207" s="145" t="s">
        <v>361</v>
      </c>
      <c r="E207" s="46"/>
      <c r="F207" s="47"/>
      <c r="G207" s="46"/>
      <c r="H207" s="47"/>
    </row>
    <row r="208" spans="1:8">
      <c r="A208" s="626" t="s">
        <v>1393</v>
      </c>
      <c r="B208" s="627" t="s">
        <v>1394</v>
      </c>
      <c r="C208" s="142" t="s">
        <v>361</v>
      </c>
      <c r="D208" s="143" t="s">
        <v>1081</v>
      </c>
      <c r="E208" s="46"/>
      <c r="F208" s="47"/>
      <c r="G208" s="46"/>
      <c r="H208" s="47"/>
    </row>
    <row r="209" spans="1:8">
      <c r="A209" s="629" t="s">
        <v>90</v>
      </c>
      <c r="B209" s="630" t="s">
        <v>685</v>
      </c>
      <c r="C209" s="144">
        <v>800</v>
      </c>
      <c r="D209" s="145" t="s">
        <v>361</v>
      </c>
      <c r="E209" s="46"/>
      <c r="F209" s="47"/>
      <c r="G209" s="46"/>
      <c r="H209" s="47"/>
    </row>
    <row r="210" spans="1:8">
      <c r="A210" s="626" t="s">
        <v>59</v>
      </c>
      <c r="B210" s="627" t="s">
        <v>678</v>
      </c>
      <c r="C210" s="142">
        <v>848</v>
      </c>
      <c r="D210" s="143" t="s">
        <v>361</v>
      </c>
      <c r="E210" s="46"/>
      <c r="F210" s="47"/>
      <c r="G210" s="46"/>
      <c r="H210" s="47"/>
    </row>
    <row r="211" spans="1:8">
      <c r="A211" s="629" t="s">
        <v>41</v>
      </c>
      <c r="B211" s="630" t="s">
        <v>666</v>
      </c>
      <c r="C211" s="144">
        <v>768</v>
      </c>
      <c r="D211" s="145" t="s">
        <v>361</v>
      </c>
      <c r="E211" s="46"/>
      <c r="F211" s="47"/>
      <c r="G211" s="46"/>
      <c r="H211" s="47"/>
    </row>
    <row r="212" spans="1:8">
      <c r="A212" s="626" t="s">
        <v>40</v>
      </c>
      <c r="B212" s="627" t="s">
        <v>646</v>
      </c>
      <c r="C212" s="142">
        <v>849</v>
      </c>
      <c r="D212" s="143" t="s">
        <v>361</v>
      </c>
      <c r="E212" s="46"/>
      <c r="F212" s="47"/>
      <c r="G212" s="46"/>
      <c r="H212" s="47"/>
    </row>
    <row r="213" spans="1:8">
      <c r="A213" s="629" t="s">
        <v>18</v>
      </c>
      <c r="B213" s="630" t="s">
        <v>636</v>
      </c>
      <c r="C213" s="144">
        <v>988</v>
      </c>
      <c r="D213" s="145" t="s">
        <v>361</v>
      </c>
      <c r="E213" s="46"/>
      <c r="F213" s="47"/>
      <c r="G213" s="46"/>
      <c r="H213" s="47"/>
    </row>
    <row r="214" spans="1:8">
      <c r="A214" s="626" t="s">
        <v>34</v>
      </c>
      <c r="B214" s="627" t="s">
        <v>635</v>
      </c>
      <c r="C214" s="142">
        <v>1124</v>
      </c>
      <c r="D214" s="143" t="s">
        <v>361</v>
      </c>
      <c r="E214" s="46"/>
      <c r="F214" s="47"/>
      <c r="G214" s="46"/>
      <c r="H214" s="47"/>
    </row>
    <row r="215" spans="1:8">
      <c r="A215" s="629" t="s">
        <v>21</v>
      </c>
      <c r="B215" s="630" t="s">
        <v>622</v>
      </c>
      <c r="C215" s="144">
        <v>1068</v>
      </c>
      <c r="D215" s="145" t="s">
        <v>361</v>
      </c>
      <c r="E215" s="46"/>
      <c r="F215" s="47"/>
      <c r="G215" s="46"/>
      <c r="H215" s="47"/>
    </row>
    <row r="216" spans="1:8">
      <c r="A216" s="626" t="s">
        <v>69</v>
      </c>
      <c r="B216" s="627" t="s">
        <v>610</v>
      </c>
      <c r="C216" s="142">
        <v>1021</v>
      </c>
      <c r="D216" s="143" t="s">
        <v>361</v>
      </c>
      <c r="E216" s="46"/>
      <c r="F216" s="47"/>
      <c r="G216" s="46"/>
      <c r="H216" s="47"/>
    </row>
    <row r="217" spans="1:8">
      <c r="A217" s="629" t="s">
        <v>55</v>
      </c>
      <c r="B217" s="630" t="s">
        <v>590</v>
      </c>
      <c r="C217" s="144">
        <v>1043</v>
      </c>
      <c r="D217" s="145" t="s">
        <v>361</v>
      </c>
      <c r="E217" s="46"/>
      <c r="F217" s="47"/>
      <c r="G217" s="46"/>
      <c r="H217" s="47"/>
    </row>
    <row r="218" spans="1:8">
      <c r="A218" s="626" t="s">
        <v>23</v>
      </c>
      <c r="B218" s="627" t="s">
        <v>579</v>
      </c>
      <c r="C218" s="142">
        <v>942</v>
      </c>
      <c r="D218" s="143" t="s">
        <v>361</v>
      </c>
      <c r="E218" s="46"/>
      <c r="F218" s="47"/>
      <c r="G218" s="46"/>
      <c r="H218" s="47"/>
    </row>
    <row r="219" spans="1:8">
      <c r="A219" s="629" t="s">
        <v>110</v>
      </c>
      <c r="B219" s="630" t="s">
        <v>564</v>
      </c>
      <c r="C219" s="144">
        <v>750</v>
      </c>
      <c r="D219" s="145" t="s">
        <v>361</v>
      </c>
      <c r="E219" s="46"/>
      <c r="F219" s="47"/>
      <c r="G219" s="46"/>
      <c r="H219" s="47"/>
    </row>
    <row r="220" spans="1:8">
      <c r="A220" s="626" t="s">
        <v>19</v>
      </c>
      <c r="B220" s="627" t="s">
        <v>557</v>
      </c>
      <c r="C220" s="142">
        <v>740</v>
      </c>
      <c r="D220" s="143" t="s">
        <v>361</v>
      </c>
      <c r="E220" s="46"/>
      <c r="F220" s="47"/>
      <c r="G220" s="46"/>
      <c r="H220" s="47"/>
    </row>
    <row r="221" spans="1:8">
      <c r="A221" s="629" t="s">
        <v>47</v>
      </c>
      <c r="B221" s="630" t="s">
        <v>543</v>
      </c>
      <c r="C221" s="144">
        <v>745</v>
      </c>
      <c r="D221" s="145" t="s">
        <v>361</v>
      </c>
      <c r="E221" s="46"/>
      <c r="F221" s="47"/>
      <c r="G221" s="46"/>
      <c r="H221" s="47"/>
    </row>
    <row r="222" spans="1:8">
      <c r="A222" s="626" t="s">
        <v>36</v>
      </c>
      <c r="B222" s="627" t="s">
        <v>527</v>
      </c>
      <c r="C222" s="142">
        <v>2060</v>
      </c>
      <c r="D222" s="143" t="s">
        <v>361</v>
      </c>
      <c r="E222" s="46"/>
      <c r="F222" s="47"/>
      <c r="G222" s="46"/>
      <c r="H222" s="47"/>
    </row>
    <row r="223" spans="1:8">
      <c r="A223" s="629" t="s">
        <v>36</v>
      </c>
      <c r="B223" s="630" t="s">
        <v>526</v>
      </c>
      <c r="C223" s="144">
        <v>2060</v>
      </c>
      <c r="D223" s="145" t="s">
        <v>361</v>
      </c>
      <c r="E223" s="46"/>
      <c r="F223" s="47"/>
      <c r="G223" s="46"/>
      <c r="H223" s="47"/>
    </row>
    <row r="224" spans="1:8">
      <c r="A224" s="626" t="s">
        <v>35</v>
      </c>
      <c r="B224" s="627" t="s">
        <v>525</v>
      </c>
      <c r="C224" s="142">
        <v>1735</v>
      </c>
      <c r="D224" s="143" t="s">
        <v>361</v>
      </c>
      <c r="E224" s="46"/>
      <c r="F224" s="47"/>
      <c r="G224" s="46"/>
      <c r="H224" s="47"/>
    </row>
    <row r="225" spans="1:8">
      <c r="A225" s="629" t="s">
        <v>35</v>
      </c>
      <c r="B225" s="630" t="s">
        <v>1702</v>
      </c>
      <c r="C225" s="144">
        <v>1744</v>
      </c>
      <c r="D225" s="145" t="s">
        <v>361</v>
      </c>
      <c r="E225" s="46"/>
      <c r="F225" s="47"/>
      <c r="G225" s="46"/>
      <c r="H225" s="47"/>
    </row>
    <row r="226" spans="1:8">
      <c r="A226" s="626" t="s">
        <v>1703</v>
      </c>
      <c r="B226" s="627" t="s">
        <v>1704</v>
      </c>
      <c r="C226" s="142" t="s">
        <v>361</v>
      </c>
      <c r="D226" s="143" t="s">
        <v>1081</v>
      </c>
      <c r="E226" s="46"/>
      <c r="F226" s="47"/>
      <c r="G226" s="46"/>
      <c r="H226" s="47"/>
    </row>
    <row r="227" spans="1:8">
      <c r="A227" s="629" t="s">
        <v>1705</v>
      </c>
      <c r="B227" s="630" t="s">
        <v>1706</v>
      </c>
      <c r="C227" s="144" t="s">
        <v>361</v>
      </c>
      <c r="D227" s="145" t="s">
        <v>1081</v>
      </c>
      <c r="E227" s="46"/>
      <c r="F227" s="47"/>
      <c r="G227" s="46"/>
      <c r="H227" s="47"/>
    </row>
    <row r="228" spans="1:8">
      <c r="A228" s="626" t="s">
        <v>45</v>
      </c>
      <c r="B228" s="627" t="s">
        <v>524</v>
      </c>
      <c r="C228" s="142">
        <v>2005</v>
      </c>
      <c r="D228" s="143" t="s">
        <v>361</v>
      </c>
      <c r="E228" s="46"/>
      <c r="F228" s="47"/>
      <c r="G228" s="46"/>
      <c r="H228" s="47"/>
    </row>
    <row r="229" spans="1:8">
      <c r="A229" s="629" t="s">
        <v>1707</v>
      </c>
      <c r="B229" s="630" t="s">
        <v>1708</v>
      </c>
      <c r="C229" s="144" t="s">
        <v>361</v>
      </c>
      <c r="D229" s="145" t="s">
        <v>1081</v>
      </c>
      <c r="E229" s="46"/>
      <c r="F229" s="47"/>
      <c r="G229" s="46"/>
      <c r="H229" s="47"/>
    </row>
    <row r="230" spans="1:8">
      <c r="A230" s="626" t="s">
        <v>1709</v>
      </c>
      <c r="B230" s="627" t="s">
        <v>1710</v>
      </c>
      <c r="C230" s="142">
        <v>1609</v>
      </c>
      <c r="D230" s="143" t="s">
        <v>361</v>
      </c>
      <c r="E230" s="46"/>
      <c r="F230" s="47"/>
      <c r="G230" s="46"/>
      <c r="H230" s="47"/>
    </row>
    <row r="231" spans="1:8">
      <c r="A231" s="629" t="s">
        <v>1711</v>
      </c>
      <c r="B231" s="630" t="s">
        <v>1712</v>
      </c>
      <c r="C231" s="144">
        <v>1769</v>
      </c>
      <c r="D231" s="145" t="s">
        <v>361</v>
      </c>
      <c r="E231" s="46"/>
      <c r="F231" s="47"/>
      <c r="G231" s="46"/>
      <c r="H231" s="47"/>
    </row>
    <row r="232" spans="1:8">
      <c r="A232" s="626" t="s">
        <v>1713</v>
      </c>
      <c r="B232" s="627" t="s">
        <v>1714</v>
      </c>
      <c r="C232" s="142">
        <v>2005</v>
      </c>
      <c r="D232" s="143" t="s">
        <v>361</v>
      </c>
      <c r="E232" s="46"/>
      <c r="F232" s="47"/>
      <c r="G232" s="46"/>
      <c r="H232" s="47"/>
    </row>
    <row r="233" spans="1:8">
      <c r="A233" s="629" t="s">
        <v>1715</v>
      </c>
      <c r="B233" s="630" t="s">
        <v>1716</v>
      </c>
      <c r="C233" s="144">
        <v>2122</v>
      </c>
      <c r="D233" s="145" t="s">
        <v>361</v>
      </c>
      <c r="E233" s="46"/>
      <c r="F233" s="47"/>
      <c r="G233" s="46"/>
      <c r="H233" s="47"/>
    </row>
    <row r="234" spans="1:8">
      <c r="A234" s="626" t="s">
        <v>57</v>
      </c>
      <c r="B234" s="627" t="s">
        <v>523</v>
      </c>
      <c r="C234" s="142">
        <v>1667</v>
      </c>
      <c r="D234" s="143" t="s">
        <v>361</v>
      </c>
      <c r="E234" s="46"/>
      <c r="F234" s="47"/>
      <c r="G234" s="46"/>
      <c r="H234" s="47"/>
    </row>
    <row r="235" spans="1:8">
      <c r="A235" s="629" t="s">
        <v>1683</v>
      </c>
      <c r="B235" s="630" t="s">
        <v>1684</v>
      </c>
      <c r="C235" s="144" t="s">
        <v>361</v>
      </c>
      <c r="D235" s="145" t="s">
        <v>1081</v>
      </c>
      <c r="E235" s="46"/>
      <c r="F235" s="47"/>
      <c r="G235" s="46"/>
      <c r="H235" s="47"/>
    </row>
    <row r="236" spans="1:8">
      <c r="A236" s="626" t="s">
        <v>1685</v>
      </c>
      <c r="B236" s="627" t="s">
        <v>1686</v>
      </c>
      <c r="C236" s="142" t="s">
        <v>361</v>
      </c>
      <c r="D236" s="143" t="s">
        <v>1081</v>
      </c>
      <c r="E236" s="46"/>
      <c r="F236" s="47"/>
      <c r="G236" s="46"/>
      <c r="H236" s="47"/>
    </row>
    <row r="237" spans="1:8">
      <c r="A237" s="629" t="s">
        <v>1687</v>
      </c>
      <c r="B237" s="630" t="s">
        <v>1688</v>
      </c>
      <c r="C237" s="144">
        <v>1344</v>
      </c>
      <c r="D237" s="145" t="s">
        <v>361</v>
      </c>
      <c r="E237" s="46"/>
      <c r="F237" s="47"/>
      <c r="G237" s="46"/>
      <c r="H237" s="47"/>
    </row>
    <row r="238" spans="1:8">
      <c r="A238" s="626" t="s">
        <v>1689</v>
      </c>
      <c r="B238" s="627" t="s">
        <v>1690</v>
      </c>
      <c r="C238" s="142" t="s">
        <v>361</v>
      </c>
      <c r="D238" s="143" t="s">
        <v>1081</v>
      </c>
      <c r="E238" s="46"/>
      <c r="F238" s="47"/>
      <c r="G238" s="46"/>
      <c r="H238" s="47"/>
    </row>
    <row r="239" spans="1:8">
      <c r="A239" s="629" t="s">
        <v>1691</v>
      </c>
      <c r="B239" s="630" t="s">
        <v>1692</v>
      </c>
      <c r="C239" s="144">
        <v>1830</v>
      </c>
      <c r="D239" s="145" t="s">
        <v>361</v>
      </c>
      <c r="E239" s="46"/>
      <c r="F239" s="47"/>
      <c r="G239" s="46"/>
      <c r="H239" s="47"/>
    </row>
    <row r="240" spans="1:8">
      <c r="A240" s="626" t="s">
        <v>1693</v>
      </c>
      <c r="B240" s="627" t="s">
        <v>1694</v>
      </c>
      <c r="C240" s="142" t="s">
        <v>361</v>
      </c>
      <c r="D240" s="143" t="s">
        <v>1081</v>
      </c>
      <c r="E240" s="46"/>
      <c r="F240" s="47"/>
      <c r="G240" s="46"/>
      <c r="H240" s="47"/>
    </row>
    <row r="241" spans="1:8">
      <c r="A241" s="629" t="s">
        <v>82</v>
      </c>
      <c r="B241" s="630" t="s">
        <v>522</v>
      </c>
      <c r="C241" s="144">
        <v>1282</v>
      </c>
      <c r="D241" s="145" t="s">
        <v>361</v>
      </c>
      <c r="E241" s="46"/>
      <c r="F241" s="47"/>
      <c r="G241" s="46"/>
      <c r="H241" s="47"/>
    </row>
    <row r="242" spans="1:8">
      <c r="A242" s="626" t="s">
        <v>1717</v>
      </c>
      <c r="B242" s="627" t="s">
        <v>1718</v>
      </c>
      <c r="C242" s="142" t="s">
        <v>361</v>
      </c>
      <c r="D242" s="143" t="s">
        <v>1081</v>
      </c>
      <c r="E242" s="46"/>
      <c r="F242" s="47"/>
      <c r="G242" s="46"/>
      <c r="H242" s="47"/>
    </row>
    <row r="243" spans="1:8">
      <c r="A243" s="629" t="s">
        <v>1719</v>
      </c>
      <c r="B243" s="630" t="s">
        <v>1720</v>
      </c>
      <c r="C243" s="144">
        <v>1245</v>
      </c>
      <c r="D243" s="145" t="s">
        <v>361</v>
      </c>
      <c r="E243" s="46"/>
      <c r="F243" s="47"/>
      <c r="G243" s="46"/>
      <c r="H243" s="47"/>
    </row>
    <row r="244" spans="1:8">
      <c r="A244" s="626" t="s">
        <v>1721</v>
      </c>
      <c r="B244" s="627" t="s">
        <v>1722</v>
      </c>
      <c r="C244" s="142" t="s">
        <v>361</v>
      </c>
      <c r="D244" s="143" t="s">
        <v>1081</v>
      </c>
      <c r="E244" s="46"/>
      <c r="F244" s="47"/>
      <c r="G244" s="46"/>
      <c r="H244" s="47"/>
    </row>
    <row r="245" spans="1:8">
      <c r="A245" s="629" t="s">
        <v>1723</v>
      </c>
      <c r="B245" s="630" t="s">
        <v>1724</v>
      </c>
      <c r="C245" s="144" t="s">
        <v>361</v>
      </c>
      <c r="D245" s="145" t="s">
        <v>1081</v>
      </c>
      <c r="E245" s="46"/>
      <c r="F245" s="47"/>
      <c r="G245" s="46"/>
      <c r="H245" s="47"/>
    </row>
    <row r="246" spans="1:8">
      <c r="A246" s="626" t="s">
        <v>107</v>
      </c>
      <c r="B246" s="627" t="s">
        <v>521</v>
      </c>
      <c r="C246" s="142">
        <v>3060</v>
      </c>
      <c r="D246" s="143" t="s">
        <v>361</v>
      </c>
      <c r="E246" s="46"/>
      <c r="F246" s="47"/>
      <c r="G246" s="46"/>
      <c r="H246" s="47"/>
    </row>
    <row r="247" spans="1:8">
      <c r="A247" s="629" t="s">
        <v>1545</v>
      </c>
      <c r="B247" s="630" t="s">
        <v>1546</v>
      </c>
      <c r="C247" s="144">
        <v>2745</v>
      </c>
      <c r="D247" s="145" t="s">
        <v>361</v>
      </c>
      <c r="E247" s="46"/>
      <c r="F247" s="47"/>
      <c r="G247" s="46"/>
      <c r="H247" s="47"/>
    </row>
    <row r="248" spans="1:8">
      <c r="A248" s="626" t="s">
        <v>1547</v>
      </c>
      <c r="B248" s="627" t="s">
        <v>1548</v>
      </c>
      <c r="C248" s="142">
        <v>2343</v>
      </c>
      <c r="D248" s="143" t="s">
        <v>361</v>
      </c>
      <c r="E248" s="46"/>
      <c r="F248" s="47"/>
      <c r="G248" s="46"/>
      <c r="H248" s="47"/>
    </row>
    <row r="249" spans="1:8">
      <c r="A249" s="629" t="s">
        <v>1549</v>
      </c>
      <c r="B249" s="630" t="s">
        <v>1550</v>
      </c>
      <c r="C249" s="144">
        <v>3205</v>
      </c>
      <c r="D249" s="145" t="s">
        <v>361</v>
      </c>
      <c r="E249" s="46"/>
      <c r="F249" s="47"/>
      <c r="G249" s="46"/>
      <c r="H249" s="47"/>
    </row>
    <row r="250" spans="1:8">
      <c r="A250" s="626" t="s">
        <v>1551</v>
      </c>
      <c r="B250" s="627" t="s">
        <v>1552</v>
      </c>
      <c r="C250" s="142">
        <v>4199</v>
      </c>
      <c r="D250" s="143" t="s">
        <v>361</v>
      </c>
      <c r="E250" s="46"/>
      <c r="F250" s="47"/>
      <c r="G250" s="46"/>
      <c r="H250" s="47"/>
    </row>
    <row r="251" spans="1:8">
      <c r="A251" s="629" t="s">
        <v>167</v>
      </c>
      <c r="B251" s="630" t="s">
        <v>520</v>
      </c>
      <c r="C251" s="144">
        <v>4486</v>
      </c>
      <c r="D251" s="145" t="s">
        <v>361</v>
      </c>
      <c r="E251" s="46"/>
      <c r="F251" s="47"/>
      <c r="G251" s="46"/>
      <c r="H251" s="47"/>
    </row>
    <row r="252" spans="1:8">
      <c r="A252" s="626" t="s">
        <v>1553</v>
      </c>
      <c r="B252" s="627" t="s">
        <v>1554</v>
      </c>
      <c r="C252" s="142">
        <v>3186</v>
      </c>
      <c r="D252" s="143" t="s">
        <v>361</v>
      </c>
      <c r="E252" s="46"/>
      <c r="F252" s="47"/>
      <c r="G252" s="46"/>
      <c r="H252" s="47"/>
    </row>
    <row r="253" spans="1:8">
      <c r="A253" s="629" t="s">
        <v>1555</v>
      </c>
      <c r="B253" s="630" t="s">
        <v>1556</v>
      </c>
      <c r="C253" s="144">
        <v>4468</v>
      </c>
      <c r="D253" s="145" t="s">
        <v>361</v>
      </c>
      <c r="E253" s="46"/>
      <c r="F253" s="47"/>
      <c r="G253" s="46"/>
      <c r="H253" s="47"/>
    </row>
    <row r="254" spans="1:8">
      <c r="A254" s="626" t="s">
        <v>1573</v>
      </c>
      <c r="B254" s="627" t="s">
        <v>1574</v>
      </c>
      <c r="C254" s="142">
        <v>3582</v>
      </c>
      <c r="D254" s="143" t="s">
        <v>361</v>
      </c>
      <c r="E254" s="46"/>
      <c r="F254" s="47"/>
      <c r="G254" s="46"/>
      <c r="H254" s="47"/>
    </row>
    <row r="255" spans="1:8">
      <c r="A255" s="629" t="s">
        <v>1575</v>
      </c>
      <c r="B255" s="630" t="s">
        <v>1576</v>
      </c>
      <c r="C255" s="144">
        <v>3459</v>
      </c>
      <c r="D255" s="145" t="s">
        <v>361</v>
      </c>
      <c r="E255" s="46"/>
      <c r="F255" s="47"/>
      <c r="G255" s="46"/>
      <c r="H255" s="47"/>
    </row>
    <row r="256" spans="1:8">
      <c r="A256" s="626" t="s">
        <v>1577</v>
      </c>
      <c r="B256" s="627" t="s">
        <v>1578</v>
      </c>
      <c r="C256" s="142">
        <v>4524</v>
      </c>
      <c r="D256" s="143" t="s">
        <v>361</v>
      </c>
      <c r="E256" s="46"/>
      <c r="F256" s="47"/>
      <c r="G256" s="46"/>
      <c r="H256" s="47"/>
    </row>
    <row r="257" spans="1:8">
      <c r="A257" s="629" t="s">
        <v>1579</v>
      </c>
      <c r="B257" s="630" t="s">
        <v>1580</v>
      </c>
      <c r="C257" s="144">
        <v>5094</v>
      </c>
      <c r="D257" s="145" t="s">
        <v>361</v>
      </c>
      <c r="E257" s="46"/>
      <c r="F257" s="47"/>
      <c r="G257" s="46"/>
      <c r="H257" s="47"/>
    </row>
    <row r="258" spans="1:8">
      <c r="A258" s="626" t="s">
        <v>1557</v>
      </c>
      <c r="B258" s="627" t="s">
        <v>1558</v>
      </c>
      <c r="C258" s="142" t="s">
        <v>361</v>
      </c>
      <c r="D258" s="143" t="s">
        <v>1081</v>
      </c>
      <c r="E258" s="46"/>
      <c r="F258" s="47"/>
      <c r="G258" s="46"/>
      <c r="H258" s="47"/>
    </row>
    <row r="259" spans="1:8">
      <c r="A259" s="629" t="s">
        <v>1581</v>
      </c>
      <c r="B259" s="630" t="s">
        <v>1582</v>
      </c>
      <c r="C259" s="144">
        <v>3676</v>
      </c>
      <c r="D259" s="145" t="s">
        <v>361</v>
      </c>
      <c r="E259" s="46"/>
      <c r="F259" s="47"/>
      <c r="G259" s="46"/>
      <c r="H259" s="47"/>
    </row>
    <row r="260" spans="1:8">
      <c r="A260" s="626" t="s">
        <v>1559</v>
      </c>
      <c r="B260" s="627" t="s">
        <v>1560</v>
      </c>
      <c r="C260" s="142">
        <v>2718</v>
      </c>
      <c r="D260" s="143" t="s">
        <v>361</v>
      </c>
      <c r="E260" s="46"/>
      <c r="F260" s="47"/>
      <c r="G260" s="46"/>
      <c r="H260" s="47"/>
    </row>
    <row r="261" spans="1:8">
      <c r="A261" s="629" t="s">
        <v>1583</v>
      </c>
      <c r="B261" s="630" t="s">
        <v>1584</v>
      </c>
      <c r="C261" s="144">
        <v>2400</v>
      </c>
      <c r="D261" s="145" t="s">
        <v>361</v>
      </c>
      <c r="E261" s="46"/>
      <c r="F261" s="47"/>
      <c r="G261" s="46"/>
      <c r="H261" s="47"/>
    </row>
    <row r="262" spans="1:8">
      <c r="A262" s="626" t="s">
        <v>1561</v>
      </c>
      <c r="B262" s="627" t="s">
        <v>1562</v>
      </c>
      <c r="C262" s="142">
        <v>4797</v>
      </c>
      <c r="D262" s="143" t="s">
        <v>361</v>
      </c>
      <c r="E262" s="46"/>
      <c r="F262" s="47"/>
      <c r="G262" s="46"/>
      <c r="H262" s="47"/>
    </row>
    <row r="263" spans="1:8">
      <c r="A263" s="629" t="s">
        <v>1563</v>
      </c>
      <c r="B263" s="630" t="s">
        <v>1564</v>
      </c>
      <c r="C263" s="144">
        <v>1631</v>
      </c>
      <c r="D263" s="145" t="s">
        <v>361</v>
      </c>
      <c r="E263" s="46"/>
      <c r="F263" s="47"/>
      <c r="G263" s="46"/>
      <c r="H263" s="47"/>
    </row>
    <row r="264" spans="1:8">
      <c r="A264" s="626" t="s">
        <v>1585</v>
      </c>
      <c r="B264" s="627" t="s">
        <v>1586</v>
      </c>
      <c r="C264" s="142">
        <v>5362</v>
      </c>
      <c r="D264" s="143" t="s">
        <v>361</v>
      </c>
      <c r="E264" s="46"/>
      <c r="F264" s="47"/>
      <c r="G264" s="46"/>
      <c r="H264" s="47"/>
    </row>
    <row r="265" spans="1:8">
      <c r="A265" s="629" t="s">
        <v>1565</v>
      </c>
      <c r="B265" s="630" t="s">
        <v>1566</v>
      </c>
      <c r="C265" s="144">
        <v>2485</v>
      </c>
      <c r="D265" s="145" t="s">
        <v>361</v>
      </c>
      <c r="E265" s="46"/>
      <c r="F265" s="47"/>
      <c r="G265" s="46"/>
      <c r="H265" s="47"/>
    </row>
    <row r="266" spans="1:8">
      <c r="A266" s="626" t="s">
        <v>1567</v>
      </c>
      <c r="B266" s="627" t="s">
        <v>1568</v>
      </c>
      <c r="C266" s="142">
        <v>3044</v>
      </c>
      <c r="D266" s="143" t="s">
        <v>361</v>
      </c>
      <c r="E266" s="46"/>
      <c r="F266" s="47"/>
      <c r="G266" s="46"/>
      <c r="H266" s="47"/>
    </row>
    <row r="267" spans="1:8">
      <c r="A267" s="629" t="s">
        <v>1587</v>
      </c>
      <c r="B267" s="630" t="s">
        <v>1588</v>
      </c>
      <c r="C267" s="144">
        <v>6704</v>
      </c>
      <c r="D267" s="145" t="s">
        <v>361</v>
      </c>
      <c r="E267" s="46"/>
      <c r="F267" s="47"/>
      <c r="G267" s="46"/>
      <c r="H267" s="47"/>
    </row>
    <row r="268" spans="1:8">
      <c r="A268" s="626" t="s">
        <v>1569</v>
      </c>
      <c r="B268" s="627" t="s">
        <v>1570</v>
      </c>
      <c r="C268" s="142" t="s">
        <v>361</v>
      </c>
      <c r="D268" s="143" t="s">
        <v>1081</v>
      </c>
      <c r="E268" s="46"/>
      <c r="F268" s="47"/>
      <c r="G268" s="46"/>
      <c r="H268" s="47"/>
    </row>
    <row r="269" spans="1:8">
      <c r="A269" s="629" t="s">
        <v>1589</v>
      </c>
      <c r="B269" s="630" t="s">
        <v>1590</v>
      </c>
      <c r="C269" s="144">
        <v>4317</v>
      </c>
      <c r="D269" s="145" t="s">
        <v>361</v>
      </c>
      <c r="E269" s="46"/>
      <c r="F269" s="47"/>
      <c r="G269" s="46"/>
      <c r="H269" s="47"/>
    </row>
    <row r="270" spans="1:8">
      <c r="A270" s="626" t="s">
        <v>1591</v>
      </c>
      <c r="B270" s="627" t="s">
        <v>1592</v>
      </c>
      <c r="C270" s="142">
        <v>3657</v>
      </c>
      <c r="D270" s="143" t="s">
        <v>361</v>
      </c>
      <c r="E270" s="46"/>
      <c r="F270" s="47"/>
      <c r="G270" s="46"/>
      <c r="H270" s="47"/>
    </row>
    <row r="271" spans="1:8">
      <c r="A271" s="629" t="s">
        <v>1593</v>
      </c>
      <c r="B271" s="630" t="s">
        <v>1594</v>
      </c>
      <c r="C271" s="144" t="s">
        <v>361</v>
      </c>
      <c r="D271" s="145" t="s">
        <v>1081</v>
      </c>
      <c r="E271" s="46"/>
      <c r="F271" s="47"/>
      <c r="G271" s="46"/>
      <c r="H271" s="47"/>
    </row>
    <row r="272" spans="1:8">
      <c r="A272" s="626" t="s">
        <v>1595</v>
      </c>
      <c r="B272" s="627" t="s">
        <v>1596</v>
      </c>
      <c r="C272" s="142">
        <v>7874</v>
      </c>
      <c r="D272" s="143" t="s">
        <v>361</v>
      </c>
      <c r="E272" s="46"/>
      <c r="F272" s="47"/>
      <c r="G272" s="46"/>
      <c r="H272" s="47"/>
    </row>
    <row r="273" spans="1:8">
      <c r="A273" s="629" t="s">
        <v>1597</v>
      </c>
      <c r="B273" s="630" t="s">
        <v>1598</v>
      </c>
      <c r="C273" s="144">
        <v>6024</v>
      </c>
      <c r="D273" s="145" t="s">
        <v>361</v>
      </c>
      <c r="E273" s="46"/>
      <c r="F273" s="47"/>
      <c r="G273" s="46"/>
      <c r="H273" s="47"/>
    </row>
    <row r="274" spans="1:8">
      <c r="A274" s="626" t="s">
        <v>1571</v>
      </c>
      <c r="B274" s="627" t="s">
        <v>1572</v>
      </c>
      <c r="C274" s="142">
        <v>3983</v>
      </c>
      <c r="D274" s="143" t="s">
        <v>361</v>
      </c>
      <c r="E274" s="46"/>
      <c r="F274" s="47"/>
      <c r="G274" s="46"/>
      <c r="H274" s="47"/>
    </row>
    <row r="275" spans="1:8">
      <c r="A275" s="629" t="s">
        <v>284</v>
      </c>
      <c r="B275" s="630" t="s">
        <v>1599</v>
      </c>
      <c r="C275" s="144">
        <v>4232</v>
      </c>
      <c r="D275" s="145" t="s">
        <v>361</v>
      </c>
      <c r="E275" s="46"/>
      <c r="F275" s="47"/>
      <c r="G275" s="46"/>
      <c r="H275" s="47"/>
    </row>
    <row r="276" spans="1:8">
      <c r="A276" s="626" t="s">
        <v>169</v>
      </c>
      <c r="B276" s="627" t="s">
        <v>519</v>
      </c>
      <c r="C276" s="142">
        <v>1985</v>
      </c>
      <c r="D276" s="143" t="s">
        <v>361</v>
      </c>
      <c r="E276" s="46"/>
      <c r="F276" s="47"/>
      <c r="G276" s="46"/>
      <c r="H276" s="47"/>
    </row>
    <row r="277" spans="1:8">
      <c r="A277" s="629" t="s">
        <v>1600</v>
      </c>
      <c r="B277" s="630" t="s">
        <v>1601</v>
      </c>
      <c r="C277" s="144" t="s">
        <v>361</v>
      </c>
      <c r="D277" s="145" t="s">
        <v>1081</v>
      </c>
      <c r="E277" s="46"/>
      <c r="F277" s="47"/>
      <c r="G277" s="46"/>
      <c r="H277" s="47"/>
    </row>
    <row r="278" spans="1:8">
      <c r="A278" s="626" t="s">
        <v>1602</v>
      </c>
      <c r="B278" s="627" t="s">
        <v>1603</v>
      </c>
      <c r="C278" s="142" t="s">
        <v>361</v>
      </c>
      <c r="D278" s="143" t="s">
        <v>1081</v>
      </c>
      <c r="E278" s="46"/>
      <c r="F278" s="47"/>
      <c r="G278" s="46"/>
      <c r="H278" s="47"/>
    </row>
    <row r="279" spans="1:8">
      <c r="A279" s="629" t="s">
        <v>169</v>
      </c>
      <c r="B279" s="630" t="s">
        <v>1604</v>
      </c>
      <c r="C279" s="144">
        <v>2076</v>
      </c>
      <c r="D279" s="145" t="s">
        <v>361</v>
      </c>
      <c r="E279" s="46"/>
      <c r="F279" s="47"/>
      <c r="G279" s="46"/>
      <c r="H279" s="47"/>
    </row>
    <row r="280" spans="1:8">
      <c r="A280" s="626" t="s">
        <v>1605</v>
      </c>
      <c r="B280" s="627" t="s">
        <v>1606</v>
      </c>
      <c r="C280" s="142" t="s">
        <v>361</v>
      </c>
      <c r="D280" s="143" t="s">
        <v>1081</v>
      </c>
      <c r="E280" s="46"/>
      <c r="F280" s="47"/>
      <c r="G280" s="46"/>
      <c r="H280" s="47"/>
    </row>
    <row r="281" spans="1:8">
      <c r="A281" s="629" t="s">
        <v>1617</v>
      </c>
      <c r="B281" s="630" t="s">
        <v>1618</v>
      </c>
      <c r="C281" s="144">
        <v>1398</v>
      </c>
      <c r="D281" s="145" t="s">
        <v>361</v>
      </c>
      <c r="E281" s="46"/>
      <c r="F281" s="47"/>
      <c r="G281" s="46"/>
      <c r="H281" s="47"/>
    </row>
    <row r="282" spans="1:8">
      <c r="A282" s="626" t="s">
        <v>1607</v>
      </c>
      <c r="B282" s="627" t="s">
        <v>1608</v>
      </c>
      <c r="C282" s="142" t="s">
        <v>361</v>
      </c>
      <c r="D282" s="143" t="s">
        <v>1081</v>
      </c>
      <c r="E282" s="46"/>
      <c r="F282" s="47"/>
      <c r="G282" s="46"/>
      <c r="H282" s="47"/>
    </row>
    <row r="283" spans="1:8">
      <c r="A283" s="629" t="s">
        <v>1609</v>
      </c>
      <c r="B283" s="630" t="s">
        <v>1610</v>
      </c>
      <c r="C283" s="144">
        <v>1792</v>
      </c>
      <c r="D283" s="145" t="s">
        <v>361</v>
      </c>
      <c r="E283" s="46"/>
      <c r="F283" s="47"/>
      <c r="G283" s="46"/>
      <c r="H283" s="47"/>
    </row>
    <row r="284" spans="1:8">
      <c r="A284" s="626" t="s">
        <v>1611</v>
      </c>
      <c r="B284" s="627" t="s">
        <v>1612</v>
      </c>
      <c r="C284" s="142">
        <v>2088</v>
      </c>
      <c r="D284" s="143" t="s">
        <v>361</v>
      </c>
      <c r="E284" s="46"/>
      <c r="F284" s="47"/>
      <c r="G284" s="46"/>
      <c r="H284" s="47"/>
    </row>
    <row r="285" spans="1:8">
      <c r="A285" s="629" t="s">
        <v>1613</v>
      </c>
      <c r="B285" s="630" t="s">
        <v>1614</v>
      </c>
      <c r="C285" s="144" t="s">
        <v>361</v>
      </c>
      <c r="D285" s="145" t="s">
        <v>1081</v>
      </c>
      <c r="E285" s="46"/>
      <c r="F285" s="47"/>
      <c r="G285" s="46"/>
      <c r="H285" s="47"/>
    </row>
    <row r="286" spans="1:8">
      <c r="A286" s="626" t="s">
        <v>1615</v>
      </c>
      <c r="B286" s="627" t="s">
        <v>1616</v>
      </c>
      <c r="C286" s="142">
        <v>2375</v>
      </c>
      <c r="D286" s="143" t="s">
        <v>361</v>
      </c>
      <c r="E286" s="46"/>
      <c r="F286" s="47"/>
      <c r="G286" s="46"/>
      <c r="H286" s="47"/>
    </row>
    <row r="287" spans="1:8">
      <c r="A287" s="629" t="s">
        <v>177</v>
      </c>
      <c r="B287" s="630" t="s">
        <v>518</v>
      </c>
      <c r="C287" s="144">
        <v>1739</v>
      </c>
      <c r="D287" s="145" t="s">
        <v>361</v>
      </c>
      <c r="E287" s="46"/>
      <c r="F287" s="47"/>
      <c r="G287" s="46"/>
      <c r="H287" s="47"/>
    </row>
    <row r="288" spans="1:8">
      <c r="A288" s="626" t="s">
        <v>1619</v>
      </c>
      <c r="B288" s="627" t="s">
        <v>1620</v>
      </c>
      <c r="C288" s="142">
        <v>2055</v>
      </c>
      <c r="D288" s="143" t="s">
        <v>361</v>
      </c>
      <c r="E288" s="46"/>
      <c r="F288" s="47"/>
      <c r="G288" s="46"/>
      <c r="H288" s="47"/>
    </row>
    <row r="289" spans="1:8">
      <c r="A289" s="629" t="s">
        <v>1621</v>
      </c>
      <c r="B289" s="630" t="s">
        <v>1622</v>
      </c>
      <c r="C289" s="144" t="s">
        <v>361</v>
      </c>
      <c r="D289" s="145" t="s">
        <v>1081</v>
      </c>
      <c r="E289" s="46"/>
      <c r="F289" s="47"/>
      <c r="G289" s="46"/>
      <c r="H289" s="47"/>
    </row>
    <row r="290" spans="1:8">
      <c r="A290" s="626" t="s">
        <v>1623</v>
      </c>
      <c r="B290" s="627" t="s">
        <v>1624</v>
      </c>
      <c r="C290" s="142">
        <v>2269</v>
      </c>
      <c r="D290" s="143" t="s">
        <v>361</v>
      </c>
      <c r="E290" s="46"/>
      <c r="F290" s="47"/>
      <c r="G290" s="46"/>
      <c r="H290" s="47"/>
    </row>
    <row r="291" spans="1:8">
      <c r="A291" s="629" t="s">
        <v>177</v>
      </c>
      <c r="B291" s="630" t="s">
        <v>1625</v>
      </c>
      <c r="C291" s="144">
        <v>1468</v>
      </c>
      <c r="D291" s="145" t="s">
        <v>361</v>
      </c>
      <c r="E291" s="46"/>
      <c r="F291" s="47"/>
      <c r="G291" s="46"/>
      <c r="H291" s="47"/>
    </row>
    <row r="292" spans="1:8">
      <c r="A292" s="626" t="s">
        <v>1626</v>
      </c>
      <c r="B292" s="627" t="s">
        <v>1627</v>
      </c>
      <c r="C292" s="142">
        <v>1267</v>
      </c>
      <c r="D292" s="143" t="s">
        <v>361</v>
      </c>
      <c r="E292" s="46"/>
      <c r="F292" s="47"/>
      <c r="G292" s="46"/>
      <c r="H292" s="47"/>
    </row>
    <row r="293" spans="1:8">
      <c r="A293" s="629" t="s">
        <v>1628</v>
      </c>
      <c r="B293" s="630" t="s">
        <v>1629</v>
      </c>
      <c r="C293" s="144">
        <v>1585</v>
      </c>
      <c r="D293" s="145" t="s">
        <v>361</v>
      </c>
      <c r="E293" s="46"/>
      <c r="F293" s="47"/>
      <c r="G293" s="46"/>
      <c r="H293" s="47"/>
    </row>
    <row r="294" spans="1:8">
      <c r="A294" s="626" t="s">
        <v>1630</v>
      </c>
      <c r="B294" s="627" t="s">
        <v>1631</v>
      </c>
      <c r="C294" s="142" t="s">
        <v>361</v>
      </c>
      <c r="D294" s="143" t="s">
        <v>1081</v>
      </c>
      <c r="E294" s="46"/>
      <c r="F294" s="47"/>
      <c r="G294" s="46"/>
      <c r="H294" s="47"/>
    </row>
    <row r="295" spans="1:8">
      <c r="A295" s="629" t="s">
        <v>1632</v>
      </c>
      <c r="B295" s="630" t="s">
        <v>1633</v>
      </c>
      <c r="C295" s="144" t="s">
        <v>361</v>
      </c>
      <c r="D295" s="145" t="s">
        <v>1081</v>
      </c>
      <c r="E295" s="46"/>
      <c r="F295" s="47"/>
      <c r="G295" s="46"/>
      <c r="H295" s="47"/>
    </row>
    <row r="296" spans="1:8">
      <c r="A296" s="626" t="s">
        <v>1634</v>
      </c>
      <c r="B296" s="627" t="s">
        <v>1635</v>
      </c>
      <c r="C296" s="142" t="s">
        <v>361</v>
      </c>
      <c r="D296" s="143" t="s">
        <v>1081</v>
      </c>
      <c r="E296" s="46"/>
      <c r="F296" s="47"/>
      <c r="G296" s="46"/>
      <c r="H296" s="47"/>
    </row>
    <row r="297" spans="1:8">
      <c r="A297" s="629" t="s">
        <v>1636</v>
      </c>
      <c r="B297" s="630" t="s">
        <v>1637</v>
      </c>
      <c r="C297" s="144">
        <v>1436</v>
      </c>
      <c r="D297" s="145" t="s">
        <v>361</v>
      </c>
      <c r="E297" s="46"/>
      <c r="F297" s="47"/>
      <c r="G297" s="46"/>
      <c r="H297" s="47"/>
    </row>
    <row r="298" spans="1:8">
      <c r="A298" s="626" t="s">
        <v>1638</v>
      </c>
      <c r="B298" s="627" t="s">
        <v>1639</v>
      </c>
      <c r="C298" s="142">
        <v>1341</v>
      </c>
      <c r="D298" s="143" t="s">
        <v>361</v>
      </c>
      <c r="E298" s="46"/>
      <c r="F298" s="47"/>
      <c r="G298" s="46"/>
      <c r="H298" s="47"/>
    </row>
    <row r="299" spans="1:8">
      <c r="A299" s="629" t="s">
        <v>196</v>
      </c>
      <c r="B299" s="630" t="s">
        <v>517</v>
      </c>
      <c r="C299" s="144">
        <v>1239</v>
      </c>
      <c r="D299" s="145" t="s">
        <v>361</v>
      </c>
      <c r="E299" s="46"/>
      <c r="F299" s="47"/>
      <c r="G299" s="46"/>
      <c r="H299" s="47"/>
    </row>
    <row r="300" spans="1:8">
      <c r="A300" s="626" t="s">
        <v>1725</v>
      </c>
      <c r="B300" s="627" t="s">
        <v>1726</v>
      </c>
      <c r="C300" s="142">
        <v>1210</v>
      </c>
      <c r="D300" s="143" t="s">
        <v>361</v>
      </c>
      <c r="E300" s="46"/>
      <c r="F300" s="47"/>
      <c r="G300" s="46"/>
      <c r="H300" s="47"/>
    </row>
    <row r="301" spans="1:8">
      <c r="A301" s="629" t="s">
        <v>196</v>
      </c>
      <c r="B301" s="630" t="s">
        <v>1727</v>
      </c>
      <c r="C301" s="144">
        <v>1440</v>
      </c>
      <c r="D301" s="145" t="s">
        <v>361</v>
      </c>
      <c r="E301" s="46"/>
      <c r="F301" s="47"/>
      <c r="G301" s="46"/>
      <c r="H301" s="47"/>
    </row>
    <row r="302" spans="1:8">
      <c r="A302" s="626" t="s">
        <v>1728</v>
      </c>
      <c r="B302" s="627" t="s">
        <v>1729</v>
      </c>
      <c r="C302" s="142">
        <v>1004</v>
      </c>
      <c r="D302" s="143" t="s">
        <v>361</v>
      </c>
      <c r="E302" s="46"/>
      <c r="F302" s="47"/>
      <c r="G302" s="46"/>
      <c r="H302" s="47"/>
    </row>
    <row r="303" spans="1:8">
      <c r="A303" s="629" t="s">
        <v>1730</v>
      </c>
      <c r="B303" s="630" t="s">
        <v>1731</v>
      </c>
      <c r="C303" s="144" t="s">
        <v>361</v>
      </c>
      <c r="D303" s="145" t="s">
        <v>1081</v>
      </c>
      <c r="E303" s="46"/>
      <c r="F303" s="47"/>
      <c r="G303" s="46"/>
      <c r="H303" s="47"/>
    </row>
    <row r="304" spans="1:8">
      <c r="A304" s="626" t="s">
        <v>204</v>
      </c>
      <c r="B304" s="627" t="s">
        <v>516</v>
      </c>
      <c r="C304" s="142">
        <v>1470</v>
      </c>
      <c r="D304" s="143" t="s">
        <v>361</v>
      </c>
      <c r="E304" s="46"/>
      <c r="F304" s="47"/>
      <c r="G304" s="46"/>
      <c r="H304" s="47"/>
    </row>
    <row r="305" spans="1:8">
      <c r="A305" s="629" t="s">
        <v>1732</v>
      </c>
      <c r="B305" s="630" t="s">
        <v>1733</v>
      </c>
      <c r="C305" s="144" t="s">
        <v>361</v>
      </c>
      <c r="D305" s="145" t="s">
        <v>1081</v>
      </c>
      <c r="E305" s="46"/>
      <c r="F305" s="47"/>
      <c r="G305" s="46"/>
      <c r="H305" s="47"/>
    </row>
    <row r="306" spans="1:8">
      <c r="A306" s="626" t="s">
        <v>1734</v>
      </c>
      <c r="B306" s="627" t="s">
        <v>1735</v>
      </c>
      <c r="C306" s="142" t="s">
        <v>361</v>
      </c>
      <c r="D306" s="143" t="s">
        <v>1081</v>
      </c>
      <c r="E306" s="46"/>
      <c r="F306" s="47"/>
      <c r="G306" s="46"/>
      <c r="H306" s="47"/>
    </row>
    <row r="307" spans="1:8">
      <c r="A307" s="629" t="s">
        <v>1736</v>
      </c>
      <c r="B307" s="630" t="s">
        <v>1737</v>
      </c>
      <c r="C307" s="144" t="s">
        <v>361</v>
      </c>
      <c r="D307" s="145" t="s">
        <v>1081</v>
      </c>
      <c r="E307" s="46"/>
      <c r="F307" s="47"/>
      <c r="G307" s="46"/>
      <c r="H307" s="47"/>
    </row>
    <row r="308" spans="1:8">
      <c r="A308" s="626" t="s">
        <v>1738</v>
      </c>
      <c r="B308" s="627" t="s">
        <v>1739</v>
      </c>
      <c r="C308" s="142">
        <v>1506</v>
      </c>
      <c r="D308" s="143" t="s">
        <v>361</v>
      </c>
      <c r="E308" s="46"/>
      <c r="F308" s="47"/>
      <c r="G308" s="46"/>
      <c r="H308" s="47"/>
    </row>
    <row r="309" spans="1:8">
      <c r="A309" s="629" t="s">
        <v>1740</v>
      </c>
      <c r="B309" s="630" t="s">
        <v>1741</v>
      </c>
      <c r="C309" s="144" t="s">
        <v>361</v>
      </c>
      <c r="D309" s="145" t="s">
        <v>1081</v>
      </c>
      <c r="E309" s="46"/>
      <c r="F309" s="47"/>
      <c r="G309" s="46"/>
      <c r="H309" s="47"/>
    </row>
    <row r="310" spans="1:8">
      <c r="A310" s="626" t="s">
        <v>217</v>
      </c>
      <c r="B310" s="627" t="s">
        <v>515</v>
      </c>
      <c r="C310" s="142">
        <v>2520</v>
      </c>
      <c r="D310" s="143" t="s">
        <v>361</v>
      </c>
      <c r="E310" s="46"/>
      <c r="F310" s="47"/>
      <c r="G310" s="46"/>
      <c r="H310" s="47"/>
    </row>
    <row r="311" spans="1:8">
      <c r="A311" s="629" t="s">
        <v>217</v>
      </c>
      <c r="B311" s="630" t="s">
        <v>1695</v>
      </c>
      <c r="C311" s="144">
        <v>2847</v>
      </c>
      <c r="D311" s="145" t="s">
        <v>361</v>
      </c>
      <c r="E311" s="46"/>
      <c r="F311" s="47"/>
      <c r="G311" s="46"/>
      <c r="H311" s="47"/>
    </row>
    <row r="312" spans="1:8">
      <c r="A312" s="626" t="s">
        <v>1696</v>
      </c>
      <c r="B312" s="627" t="s">
        <v>1697</v>
      </c>
      <c r="C312" s="142">
        <v>2185</v>
      </c>
      <c r="D312" s="143" t="s">
        <v>361</v>
      </c>
      <c r="E312" s="46"/>
      <c r="F312" s="47"/>
      <c r="G312" s="46"/>
      <c r="H312" s="47"/>
    </row>
    <row r="313" spans="1:8">
      <c r="A313" s="629" t="s">
        <v>1698</v>
      </c>
      <c r="B313" s="630" t="s">
        <v>1699</v>
      </c>
      <c r="C313" s="144">
        <v>2551</v>
      </c>
      <c r="D313" s="145" t="s">
        <v>361</v>
      </c>
      <c r="E313" s="46"/>
      <c r="F313" s="47"/>
      <c r="G313" s="46"/>
      <c r="H313" s="47"/>
    </row>
    <row r="314" spans="1:8">
      <c r="A314" s="626" t="s">
        <v>1700</v>
      </c>
      <c r="B314" s="627" t="s">
        <v>1701</v>
      </c>
      <c r="C314" s="142">
        <v>2247</v>
      </c>
      <c r="D314" s="143" t="s">
        <v>361</v>
      </c>
      <c r="E314" s="46"/>
      <c r="F314" s="47"/>
      <c r="G314" s="46"/>
      <c r="H314" s="47"/>
    </row>
    <row r="315" spans="1:8">
      <c r="A315" s="629" t="s">
        <v>218</v>
      </c>
      <c r="B315" s="630" t="s">
        <v>514</v>
      </c>
      <c r="C315" s="144">
        <v>2822</v>
      </c>
      <c r="D315" s="145" t="s">
        <v>361</v>
      </c>
      <c r="E315" s="46"/>
      <c r="F315" s="47"/>
      <c r="G315" s="46"/>
      <c r="H315" s="47"/>
    </row>
    <row r="316" spans="1:8">
      <c r="A316" s="626" t="s">
        <v>1640</v>
      </c>
      <c r="B316" s="627" t="s">
        <v>1641</v>
      </c>
      <c r="C316" s="142">
        <v>2212</v>
      </c>
      <c r="D316" s="143" t="s">
        <v>361</v>
      </c>
      <c r="E316" s="46"/>
      <c r="F316" s="47"/>
      <c r="G316" s="46"/>
      <c r="H316" s="47"/>
    </row>
    <row r="317" spans="1:8">
      <c r="A317" s="629" t="s">
        <v>1642</v>
      </c>
      <c r="B317" s="630" t="s">
        <v>1643</v>
      </c>
      <c r="C317" s="144" t="s">
        <v>361</v>
      </c>
      <c r="D317" s="145" t="s">
        <v>1081</v>
      </c>
      <c r="E317" s="46"/>
      <c r="F317" s="47"/>
      <c r="G317" s="46"/>
      <c r="H317" s="47"/>
    </row>
    <row r="318" spans="1:8">
      <c r="A318" s="626" t="s">
        <v>1644</v>
      </c>
      <c r="B318" s="627" t="s">
        <v>1645</v>
      </c>
      <c r="C318" s="142">
        <v>3375</v>
      </c>
      <c r="D318" s="143" t="s">
        <v>361</v>
      </c>
      <c r="E318" s="46"/>
      <c r="F318" s="47"/>
      <c r="G318" s="46"/>
      <c r="H318" s="47"/>
    </row>
    <row r="319" spans="1:8">
      <c r="A319" s="629" t="s">
        <v>1646</v>
      </c>
      <c r="B319" s="630" t="s">
        <v>1647</v>
      </c>
      <c r="C319" s="144">
        <v>2408</v>
      </c>
      <c r="D319" s="145" t="s">
        <v>361</v>
      </c>
      <c r="E319" s="46"/>
      <c r="F319" s="47"/>
      <c r="G319" s="46"/>
      <c r="H319" s="47"/>
    </row>
    <row r="320" spans="1:8">
      <c r="A320" s="626" t="s">
        <v>1648</v>
      </c>
      <c r="B320" s="627" t="s">
        <v>1649</v>
      </c>
      <c r="C320" s="142">
        <v>3927</v>
      </c>
      <c r="D320" s="143" t="s">
        <v>361</v>
      </c>
      <c r="E320" s="46"/>
      <c r="F320" s="47"/>
      <c r="G320" s="46"/>
      <c r="H320" s="47"/>
    </row>
    <row r="321" spans="1:8">
      <c r="A321" s="629" t="s">
        <v>228</v>
      </c>
      <c r="B321" s="630" t="s">
        <v>513</v>
      </c>
      <c r="C321" s="144">
        <v>1247</v>
      </c>
      <c r="D321" s="145" t="s">
        <v>361</v>
      </c>
      <c r="E321" s="46"/>
      <c r="F321" s="47"/>
      <c r="G321" s="46"/>
      <c r="H321" s="47"/>
    </row>
    <row r="322" spans="1:8">
      <c r="A322" s="626" t="s">
        <v>228</v>
      </c>
      <c r="B322" s="627" t="s">
        <v>1742</v>
      </c>
      <c r="C322" s="142">
        <v>1506</v>
      </c>
      <c r="D322" s="143" t="s">
        <v>361</v>
      </c>
      <c r="E322" s="46"/>
      <c r="F322" s="47"/>
      <c r="G322" s="46"/>
      <c r="H322" s="47"/>
    </row>
    <row r="323" spans="1:8">
      <c r="A323" s="629" t="s">
        <v>1743</v>
      </c>
      <c r="B323" s="630" t="s">
        <v>1744</v>
      </c>
      <c r="C323" s="144">
        <v>1170</v>
      </c>
      <c r="D323" s="145" t="s">
        <v>361</v>
      </c>
      <c r="E323" s="46"/>
      <c r="F323" s="47"/>
      <c r="G323" s="46"/>
      <c r="H323" s="47"/>
    </row>
    <row r="324" spans="1:8">
      <c r="A324" s="626" t="s">
        <v>1745</v>
      </c>
      <c r="B324" s="627" t="s">
        <v>1746</v>
      </c>
      <c r="C324" s="142">
        <v>1259</v>
      </c>
      <c r="D324" s="143" t="s">
        <v>361</v>
      </c>
      <c r="E324" s="46"/>
      <c r="F324" s="47"/>
      <c r="G324" s="46"/>
      <c r="H324" s="47"/>
    </row>
    <row r="325" spans="1:8">
      <c r="A325" s="629" t="s">
        <v>1747</v>
      </c>
      <c r="B325" s="630" t="s">
        <v>1748</v>
      </c>
      <c r="C325" s="144" t="s">
        <v>361</v>
      </c>
      <c r="D325" s="145" t="s">
        <v>1081</v>
      </c>
      <c r="E325" s="46"/>
      <c r="F325" s="47"/>
      <c r="G325" s="46"/>
      <c r="H325" s="47"/>
    </row>
    <row r="326" spans="1:8">
      <c r="A326" s="626" t="s">
        <v>288</v>
      </c>
      <c r="B326" s="627" t="s">
        <v>512</v>
      </c>
      <c r="C326" s="142">
        <v>1562</v>
      </c>
      <c r="D326" s="143" t="s">
        <v>361</v>
      </c>
      <c r="E326" s="46"/>
      <c r="F326" s="47"/>
      <c r="G326" s="46"/>
      <c r="H326" s="47"/>
    </row>
    <row r="327" spans="1:8">
      <c r="A327" s="629" t="s">
        <v>1749</v>
      </c>
      <c r="B327" s="630" t="s">
        <v>1750</v>
      </c>
      <c r="C327" s="144">
        <v>1531</v>
      </c>
      <c r="D327" s="145" t="s">
        <v>361</v>
      </c>
      <c r="E327" s="46"/>
      <c r="F327" s="47"/>
      <c r="G327" s="46"/>
      <c r="H327" s="47"/>
    </row>
    <row r="328" spans="1:8">
      <c r="A328" s="626" t="s">
        <v>1751</v>
      </c>
      <c r="B328" s="627" t="s">
        <v>1752</v>
      </c>
      <c r="C328" s="142">
        <v>1851</v>
      </c>
      <c r="D328" s="143" t="s">
        <v>361</v>
      </c>
      <c r="E328" s="46"/>
      <c r="F328" s="47"/>
      <c r="G328" s="46"/>
      <c r="H328" s="47"/>
    </row>
    <row r="329" spans="1:8">
      <c r="A329" s="629" t="s">
        <v>1753</v>
      </c>
      <c r="B329" s="630" t="s">
        <v>1754</v>
      </c>
      <c r="C329" s="144">
        <v>1485</v>
      </c>
      <c r="D329" s="145" t="s">
        <v>361</v>
      </c>
      <c r="E329" s="46"/>
      <c r="F329" s="47"/>
      <c r="G329" s="46"/>
      <c r="H329" s="47"/>
    </row>
    <row r="330" spans="1:8">
      <c r="A330" s="626" t="s">
        <v>1755</v>
      </c>
      <c r="B330" s="627" t="s">
        <v>1756</v>
      </c>
      <c r="C330" s="142">
        <v>1681</v>
      </c>
      <c r="D330" s="143" t="s">
        <v>361</v>
      </c>
      <c r="E330" s="46"/>
      <c r="F330" s="47"/>
      <c r="G330" s="46"/>
      <c r="H330" s="47"/>
    </row>
    <row r="331" spans="1:8">
      <c r="A331" s="629" t="s">
        <v>292</v>
      </c>
      <c r="B331" s="630" t="s">
        <v>511</v>
      </c>
      <c r="C331" s="144">
        <v>1475</v>
      </c>
      <c r="D331" s="145" t="s">
        <v>361</v>
      </c>
      <c r="E331" s="46"/>
      <c r="F331" s="47"/>
      <c r="G331" s="46"/>
      <c r="H331" s="47"/>
    </row>
    <row r="332" spans="1:8">
      <c r="A332" s="626" t="s">
        <v>1761</v>
      </c>
      <c r="B332" s="627" t="s">
        <v>1762</v>
      </c>
      <c r="C332" s="142">
        <v>1423</v>
      </c>
      <c r="D332" s="143" t="s">
        <v>361</v>
      </c>
      <c r="E332" s="46"/>
      <c r="F332" s="47"/>
      <c r="G332" s="46"/>
      <c r="H332" s="47"/>
    </row>
    <row r="333" spans="1:8">
      <c r="A333" s="629" t="s">
        <v>1757</v>
      </c>
      <c r="B333" s="630" t="s">
        <v>1758</v>
      </c>
      <c r="C333" s="144">
        <v>1495</v>
      </c>
      <c r="D333" s="145" t="s">
        <v>361</v>
      </c>
      <c r="E333" s="46"/>
      <c r="F333" s="47"/>
      <c r="G333" s="46"/>
      <c r="H333" s="47"/>
    </row>
    <row r="334" spans="1:8">
      <c r="A334" s="626" t="s">
        <v>1759</v>
      </c>
      <c r="B334" s="627" t="s">
        <v>1760</v>
      </c>
      <c r="C334" s="142">
        <v>2843</v>
      </c>
      <c r="D334" s="143" t="s">
        <v>361</v>
      </c>
      <c r="E334" s="46"/>
      <c r="F334" s="47"/>
      <c r="G334" s="46"/>
      <c r="H334" s="47"/>
    </row>
    <row r="335" spans="1:8">
      <c r="A335" s="629" t="s">
        <v>293</v>
      </c>
      <c r="B335" s="630" t="s">
        <v>510</v>
      </c>
      <c r="C335" s="144">
        <v>1556</v>
      </c>
      <c r="D335" s="145" t="s">
        <v>361</v>
      </c>
      <c r="E335" s="46"/>
      <c r="F335" s="47"/>
      <c r="G335" s="46"/>
      <c r="H335" s="47"/>
    </row>
    <row r="336" spans="1:8">
      <c r="A336" s="626" t="s">
        <v>1765</v>
      </c>
      <c r="B336" s="627" t="s">
        <v>1766</v>
      </c>
      <c r="C336" s="142">
        <v>1479</v>
      </c>
      <c r="D336" s="143" t="s">
        <v>361</v>
      </c>
      <c r="E336" s="46"/>
      <c r="F336" s="47"/>
      <c r="G336" s="46"/>
      <c r="H336" s="47"/>
    </row>
    <row r="337" spans="1:8">
      <c r="A337" s="629" t="s">
        <v>1767</v>
      </c>
      <c r="B337" s="630" t="s">
        <v>1768</v>
      </c>
      <c r="C337" s="144" t="s">
        <v>361</v>
      </c>
      <c r="D337" s="145" t="s">
        <v>1081</v>
      </c>
      <c r="E337" s="46"/>
      <c r="F337" s="47"/>
      <c r="G337" s="46"/>
      <c r="H337" s="47"/>
    </row>
    <row r="338" spans="1:8">
      <c r="A338" s="626" t="s">
        <v>1763</v>
      </c>
      <c r="B338" s="627" t="s">
        <v>1764</v>
      </c>
      <c r="C338" s="142">
        <v>1517</v>
      </c>
      <c r="D338" s="143" t="s">
        <v>361</v>
      </c>
      <c r="E338" s="46"/>
      <c r="F338" s="47"/>
      <c r="G338" s="46"/>
      <c r="H338" s="47"/>
    </row>
    <row r="339" spans="1:8">
      <c r="A339" s="629" t="s">
        <v>1769</v>
      </c>
      <c r="B339" s="630" t="s">
        <v>1770</v>
      </c>
      <c r="C339" s="144">
        <v>1610</v>
      </c>
      <c r="D339" s="145" t="s">
        <v>361</v>
      </c>
      <c r="E339" s="46"/>
      <c r="F339" s="47"/>
      <c r="G339" s="46"/>
      <c r="H339" s="47"/>
    </row>
    <row r="340" spans="1:8">
      <c r="A340" s="626" t="s">
        <v>1771</v>
      </c>
      <c r="B340" s="627" t="s">
        <v>1772</v>
      </c>
      <c r="C340" s="142">
        <v>1545</v>
      </c>
      <c r="D340" s="143" t="s">
        <v>361</v>
      </c>
      <c r="E340" s="46"/>
      <c r="F340" s="47"/>
      <c r="G340" s="46"/>
      <c r="H340" s="47"/>
    </row>
    <row r="341" spans="1:8">
      <c r="A341" s="629" t="s">
        <v>297</v>
      </c>
      <c r="B341" s="630" t="s">
        <v>509</v>
      </c>
      <c r="C341" s="144">
        <v>1669</v>
      </c>
      <c r="D341" s="145" t="s">
        <v>361</v>
      </c>
      <c r="E341" s="46"/>
      <c r="F341" s="47"/>
      <c r="G341" s="46"/>
      <c r="H341" s="47"/>
    </row>
    <row r="342" spans="1:8">
      <c r="A342" s="626" t="s">
        <v>1650</v>
      </c>
      <c r="B342" s="627" t="s">
        <v>1651</v>
      </c>
      <c r="C342" s="142">
        <v>1515</v>
      </c>
      <c r="D342" s="143" t="s">
        <v>361</v>
      </c>
      <c r="E342" s="46"/>
      <c r="F342" s="47"/>
      <c r="G342" s="46"/>
      <c r="H342" s="47"/>
    </row>
    <row r="343" spans="1:8">
      <c r="A343" s="629" t="s">
        <v>1656</v>
      </c>
      <c r="B343" s="630" t="s">
        <v>1657</v>
      </c>
      <c r="C343" s="144" t="s">
        <v>361</v>
      </c>
      <c r="D343" s="145" t="s">
        <v>1081</v>
      </c>
      <c r="E343" s="46"/>
      <c r="F343" s="47"/>
      <c r="G343" s="46"/>
      <c r="H343" s="47"/>
    </row>
    <row r="344" spans="1:8">
      <c r="A344" s="626" t="s">
        <v>1652</v>
      </c>
      <c r="B344" s="627" t="s">
        <v>1653</v>
      </c>
      <c r="C344" s="142" t="s">
        <v>361</v>
      </c>
      <c r="D344" s="143" t="s">
        <v>1081</v>
      </c>
      <c r="E344" s="46"/>
      <c r="F344" s="47"/>
      <c r="G344" s="46"/>
      <c r="H344" s="47"/>
    </row>
    <row r="345" spans="1:8">
      <c r="A345" s="629" t="s">
        <v>1654</v>
      </c>
      <c r="B345" s="630" t="s">
        <v>1655</v>
      </c>
      <c r="C345" s="144">
        <v>1588</v>
      </c>
      <c r="D345" s="145" t="s">
        <v>361</v>
      </c>
      <c r="E345" s="46"/>
      <c r="F345" s="47"/>
      <c r="G345" s="46"/>
      <c r="H345" s="47"/>
    </row>
    <row r="346" spans="1:8">
      <c r="A346" s="626" t="s">
        <v>1658</v>
      </c>
      <c r="B346" s="627" t="s">
        <v>1659</v>
      </c>
      <c r="C346" s="142" t="s">
        <v>361</v>
      </c>
      <c r="D346" s="143" t="s">
        <v>1081</v>
      </c>
      <c r="E346" s="46"/>
      <c r="F346" s="47"/>
      <c r="G346" s="46"/>
      <c r="H346" s="47"/>
    </row>
    <row r="347" spans="1:8">
      <c r="A347" s="629" t="s">
        <v>1660</v>
      </c>
      <c r="B347" s="630" t="s">
        <v>1661</v>
      </c>
      <c r="C347" s="144" t="s">
        <v>361</v>
      </c>
      <c r="D347" s="145" t="s">
        <v>1081</v>
      </c>
      <c r="E347" s="46"/>
      <c r="F347" s="47"/>
      <c r="G347" s="46"/>
      <c r="H347" s="47"/>
    </row>
    <row r="348" spans="1:8">
      <c r="A348" s="626" t="s">
        <v>1664</v>
      </c>
      <c r="B348" s="627" t="s">
        <v>1665</v>
      </c>
      <c r="C348" s="142" t="s">
        <v>361</v>
      </c>
      <c r="D348" s="143" t="s">
        <v>1081</v>
      </c>
      <c r="E348" s="46"/>
      <c r="F348" s="47"/>
      <c r="G348" s="46"/>
      <c r="H348" s="47"/>
    </row>
    <row r="349" spans="1:8">
      <c r="A349" s="629" t="s">
        <v>1666</v>
      </c>
      <c r="B349" s="630" t="s">
        <v>1667</v>
      </c>
      <c r="C349" s="144">
        <v>1829</v>
      </c>
      <c r="D349" s="145" t="s">
        <v>361</v>
      </c>
      <c r="E349" s="46"/>
      <c r="F349" s="47"/>
      <c r="G349" s="46"/>
      <c r="H349" s="47"/>
    </row>
    <row r="350" spans="1:8">
      <c r="A350" s="626" t="s">
        <v>1668</v>
      </c>
      <c r="B350" s="627" t="s">
        <v>1669</v>
      </c>
      <c r="C350" s="142">
        <v>1429</v>
      </c>
      <c r="D350" s="143" t="s">
        <v>361</v>
      </c>
      <c r="E350" s="46"/>
      <c r="F350" s="47"/>
      <c r="G350" s="46"/>
      <c r="H350" s="47"/>
    </row>
    <row r="351" spans="1:8">
      <c r="A351" s="629" t="s">
        <v>1670</v>
      </c>
      <c r="B351" s="630" t="s">
        <v>1671</v>
      </c>
      <c r="C351" s="144">
        <v>1894</v>
      </c>
      <c r="D351" s="145" t="s">
        <v>361</v>
      </c>
      <c r="E351" s="46"/>
      <c r="F351" s="47"/>
      <c r="G351" s="46"/>
      <c r="H351" s="47"/>
    </row>
    <row r="352" spans="1:8">
      <c r="A352" s="626" t="s">
        <v>1662</v>
      </c>
      <c r="B352" s="627" t="s">
        <v>1663</v>
      </c>
      <c r="C352" s="142" t="s">
        <v>361</v>
      </c>
      <c r="D352" s="143" t="s">
        <v>1081</v>
      </c>
      <c r="E352" s="46"/>
      <c r="F352" s="47"/>
      <c r="G352" s="46"/>
      <c r="H352" s="47"/>
    </row>
    <row r="353" spans="1:8">
      <c r="A353" s="629" t="s">
        <v>330</v>
      </c>
      <c r="B353" s="630" t="s">
        <v>508</v>
      </c>
      <c r="C353" s="144">
        <v>1719</v>
      </c>
      <c r="D353" s="145" t="s">
        <v>361</v>
      </c>
      <c r="E353" s="46"/>
      <c r="F353" s="47"/>
      <c r="G353" s="46"/>
      <c r="H353" s="47"/>
    </row>
    <row r="354" spans="1:8">
      <c r="A354" s="626" t="s">
        <v>1675</v>
      </c>
      <c r="B354" s="627" t="s">
        <v>1676</v>
      </c>
      <c r="C354" s="142">
        <v>1367</v>
      </c>
      <c r="D354" s="143" t="s">
        <v>361</v>
      </c>
      <c r="E354" s="46"/>
      <c r="F354" s="47"/>
      <c r="G354" s="46"/>
      <c r="H354" s="47"/>
    </row>
    <row r="355" spans="1:8">
      <c r="A355" s="629" t="s">
        <v>1677</v>
      </c>
      <c r="B355" s="630" t="s">
        <v>1678</v>
      </c>
      <c r="C355" s="144">
        <v>1919</v>
      </c>
      <c r="D355" s="145" t="s">
        <v>361</v>
      </c>
      <c r="E355" s="46"/>
      <c r="F355" s="47"/>
      <c r="G355" s="46"/>
      <c r="H355" s="47"/>
    </row>
    <row r="356" spans="1:8">
      <c r="A356" s="626" t="s">
        <v>1679</v>
      </c>
      <c r="B356" s="627" t="s">
        <v>1680</v>
      </c>
      <c r="C356" s="142" t="s">
        <v>361</v>
      </c>
      <c r="D356" s="143" t="s">
        <v>1081</v>
      </c>
      <c r="E356" s="46"/>
      <c r="F356" s="47"/>
      <c r="G356" s="46"/>
      <c r="H356" s="47"/>
    </row>
    <row r="357" spans="1:8">
      <c r="A357" s="629" t="s">
        <v>1681</v>
      </c>
      <c r="B357" s="630" t="s">
        <v>1682</v>
      </c>
      <c r="C357" s="144">
        <v>1841</v>
      </c>
      <c r="D357" s="145" t="s">
        <v>361</v>
      </c>
      <c r="E357" s="46"/>
      <c r="F357" s="47"/>
      <c r="G357" s="46"/>
      <c r="H357" s="47"/>
    </row>
    <row r="358" spans="1:8">
      <c r="A358" s="626" t="s">
        <v>1672</v>
      </c>
      <c r="B358" s="627" t="s">
        <v>1673</v>
      </c>
      <c r="C358" s="142">
        <v>1538</v>
      </c>
      <c r="D358" s="143" t="s">
        <v>361</v>
      </c>
      <c r="E358" s="46"/>
      <c r="F358" s="47"/>
      <c r="G358" s="46"/>
      <c r="H358" s="47"/>
    </row>
    <row r="359" spans="1:8">
      <c r="A359" s="629" t="s">
        <v>330</v>
      </c>
      <c r="B359" s="630" t="s">
        <v>1674</v>
      </c>
      <c r="C359" s="144">
        <v>1679</v>
      </c>
      <c r="D359" s="145" t="s">
        <v>361</v>
      </c>
      <c r="E359" s="46"/>
      <c r="F359" s="47"/>
      <c r="G359" s="46"/>
      <c r="H359" s="47"/>
    </row>
    <row r="360" spans="1:8">
      <c r="A360" s="626" t="s">
        <v>25</v>
      </c>
      <c r="B360" s="627" t="s">
        <v>507</v>
      </c>
      <c r="C360" s="142">
        <v>852</v>
      </c>
      <c r="D360" s="143" t="s">
        <v>361</v>
      </c>
      <c r="E360" s="46"/>
      <c r="F360" s="47"/>
      <c r="G360" s="46"/>
      <c r="H360" s="47"/>
    </row>
    <row r="361" spans="1:8">
      <c r="A361" s="629" t="s">
        <v>31</v>
      </c>
      <c r="B361" s="630" t="s">
        <v>506</v>
      </c>
      <c r="C361" s="144">
        <v>1293</v>
      </c>
      <c r="D361" s="145" t="s">
        <v>361</v>
      </c>
      <c r="E361" s="46"/>
      <c r="F361" s="47"/>
      <c r="G361" s="46"/>
      <c r="H361" s="47"/>
    </row>
    <row r="362" spans="1:8">
      <c r="A362" s="626" t="s">
        <v>44</v>
      </c>
      <c r="B362" s="627" t="s">
        <v>785</v>
      </c>
      <c r="C362" s="142">
        <v>557</v>
      </c>
      <c r="D362" s="143" t="s">
        <v>361</v>
      </c>
      <c r="E362" s="46"/>
      <c r="F362" s="47"/>
      <c r="G362" s="46"/>
      <c r="H362" s="47"/>
    </row>
    <row r="363" spans="1:8">
      <c r="A363" s="629" t="s">
        <v>49</v>
      </c>
      <c r="B363" s="630" t="s">
        <v>487</v>
      </c>
      <c r="C363" s="144">
        <v>852</v>
      </c>
      <c r="D363" s="145" t="s">
        <v>361</v>
      </c>
      <c r="E363" s="46"/>
      <c r="F363" s="47"/>
      <c r="G363" s="46"/>
      <c r="H363" s="47"/>
    </row>
    <row r="364" spans="1:8">
      <c r="A364" s="626" t="s">
        <v>53</v>
      </c>
      <c r="B364" s="627" t="s">
        <v>475</v>
      </c>
      <c r="C364" s="142">
        <v>631</v>
      </c>
      <c r="D364" s="143" t="s">
        <v>361</v>
      </c>
      <c r="E364" s="46"/>
      <c r="F364" s="47"/>
      <c r="G364" s="46"/>
      <c r="H364" s="47"/>
    </row>
    <row r="365" spans="1:8">
      <c r="A365" s="629" t="s">
        <v>26</v>
      </c>
      <c r="B365" s="630" t="s">
        <v>459</v>
      </c>
      <c r="C365" s="144">
        <v>835</v>
      </c>
      <c r="D365" s="145" t="s">
        <v>361</v>
      </c>
      <c r="E365" s="46"/>
      <c r="F365" s="47"/>
      <c r="G365" s="46"/>
      <c r="H365" s="47"/>
    </row>
    <row r="366" spans="1:8">
      <c r="A366" s="626" t="s">
        <v>29</v>
      </c>
      <c r="B366" s="627" t="s">
        <v>444</v>
      </c>
      <c r="C366" s="142">
        <v>1988</v>
      </c>
      <c r="D366" s="143" t="s">
        <v>361</v>
      </c>
      <c r="E366" s="46"/>
      <c r="F366" s="47"/>
      <c r="G366" s="46"/>
      <c r="H366" s="47"/>
    </row>
    <row r="367" spans="1:8">
      <c r="A367" s="629" t="s">
        <v>29</v>
      </c>
      <c r="B367" s="630" t="s">
        <v>443</v>
      </c>
      <c r="C367" s="144">
        <v>1988</v>
      </c>
      <c r="D367" s="145" t="s">
        <v>361</v>
      </c>
      <c r="E367" s="46"/>
      <c r="F367" s="47"/>
      <c r="G367" s="46"/>
      <c r="H367" s="47"/>
    </row>
    <row r="368" spans="1:8">
      <c r="A368" s="626" t="s">
        <v>28</v>
      </c>
      <c r="B368" s="627" t="s">
        <v>442</v>
      </c>
      <c r="C368" s="142">
        <v>2189</v>
      </c>
      <c r="D368" s="143" t="s">
        <v>361</v>
      </c>
      <c r="E368" s="46"/>
      <c r="F368" s="47"/>
      <c r="G368" s="46"/>
      <c r="H368" s="47"/>
    </row>
    <row r="369" spans="1:8">
      <c r="A369" s="629" t="s">
        <v>1425</v>
      </c>
      <c r="B369" s="630" t="s">
        <v>1426</v>
      </c>
      <c r="C369" s="144">
        <v>2236</v>
      </c>
      <c r="D369" s="145" t="s">
        <v>361</v>
      </c>
      <c r="E369" s="46"/>
      <c r="F369" s="47"/>
      <c r="G369" s="46"/>
      <c r="H369" s="47"/>
    </row>
    <row r="370" spans="1:8">
      <c r="A370" s="626" t="s">
        <v>1423</v>
      </c>
      <c r="B370" s="627" t="s">
        <v>1424</v>
      </c>
      <c r="C370" s="142" t="s">
        <v>361</v>
      </c>
      <c r="D370" s="143" t="s">
        <v>1081</v>
      </c>
      <c r="E370" s="46"/>
      <c r="F370" s="47"/>
      <c r="G370" s="46"/>
      <c r="H370" s="47"/>
    </row>
    <row r="371" spans="1:8">
      <c r="A371" s="629" t="s">
        <v>1419</v>
      </c>
      <c r="B371" s="630" t="s">
        <v>1420</v>
      </c>
      <c r="C371" s="144">
        <v>2097</v>
      </c>
      <c r="D371" s="145" t="s">
        <v>361</v>
      </c>
      <c r="E371" s="46"/>
      <c r="F371" s="47"/>
      <c r="G371" s="46"/>
      <c r="H371" s="47"/>
    </row>
    <row r="372" spans="1:8">
      <c r="A372" s="626" t="s">
        <v>1421</v>
      </c>
      <c r="B372" s="627" t="s">
        <v>1422</v>
      </c>
      <c r="C372" s="142" t="s">
        <v>361</v>
      </c>
      <c r="D372" s="143" t="s">
        <v>1081</v>
      </c>
      <c r="E372" s="46"/>
      <c r="F372" s="47"/>
      <c r="G372" s="46"/>
      <c r="H372" s="47"/>
    </row>
    <row r="373" spans="1:8">
      <c r="A373" s="629" t="s">
        <v>37</v>
      </c>
      <c r="B373" s="630" t="s">
        <v>441</v>
      </c>
      <c r="C373" s="144" t="s">
        <v>361</v>
      </c>
      <c r="D373" s="145" t="s">
        <v>1081</v>
      </c>
      <c r="E373" s="46"/>
      <c r="F373" s="47"/>
      <c r="G373" s="46"/>
      <c r="H373" s="47"/>
    </row>
    <row r="374" spans="1:8">
      <c r="A374" s="626" t="s">
        <v>1427</v>
      </c>
      <c r="B374" s="627" t="s">
        <v>1428</v>
      </c>
      <c r="C374" s="142" t="s">
        <v>361</v>
      </c>
      <c r="D374" s="143" t="s">
        <v>1081</v>
      </c>
      <c r="E374" s="46"/>
      <c r="F374" s="47"/>
      <c r="G374" s="46"/>
      <c r="H374" s="47"/>
    </row>
    <row r="375" spans="1:8">
      <c r="A375" s="629" t="s">
        <v>1429</v>
      </c>
      <c r="B375" s="630" t="s">
        <v>1430</v>
      </c>
      <c r="C375" s="144" t="s">
        <v>361</v>
      </c>
      <c r="D375" s="145" t="s">
        <v>1081</v>
      </c>
      <c r="E375" s="46"/>
      <c r="F375" s="47"/>
      <c r="G375" s="46"/>
      <c r="H375" s="47"/>
    </row>
    <row r="376" spans="1:8">
      <c r="A376" s="626" t="s">
        <v>1433</v>
      </c>
      <c r="B376" s="627" t="s">
        <v>1434</v>
      </c>
      <c r="C376" s="142" t="s">
        <v>361</v>
      </c>
      <c r="D376" s="143" t="s">
        <v>1081</v>
      </c>
      <c r="E376" s="46"/>
      <c r="F376" s="47"/>
      <c r="G376" s="46"/>
      <c r="H376" s="47"/>
    </row>
    <row r="377" spans="1:8">
      <c r="A377" s="629" t="s">
        <v>1431</v>
      </c>
      <c r="B377" s="630" t="s">
        <v>1432</v>
      </c>
      <c r="C377" s="144" t="s">
        <v>361</v>
      </c>
      <c r="D377" s="145" t="s">
        <v>1081</v>
      </c>
      <c r="E377" s="46"/>
      <c r="F377" s="47"/>
      <c r="G377" s="46"/>
      <c r="H377" s="47"/>
    </row>
    <row r="378" spans="1:8">
      <c r="A378" s="626" t="s">
        <v>42</v>
      </c>
      <c r="B378" s="627" t="s">
        <v>440</v>
      </c>
      <c r="C378" s="142">
        <v>1600</v>
      </c>
      <c r="D378" s="143" t="s">
        <v>361</v>
      </c>
      <c r="E378" s="46"/>
      <c r="F378" s="47"/>
      <c r="G378" s="46"/>
      <c r="H378" s="47"/>
    </row>
    <row r="379" spans="1:8">
      <c r="A379" s="629" t="s">
        <v>42</v>
      </c>
      <c r="B379" s="630" t="s">
        <v>1435</v>
      </c>
      <c r="C379" s="144">
        <v>1644</v>
      </c>
      <c r="D379" s="145" t="s">
        <v>361</v>
      </c>
      <c r="E379" s="46"/>
      <c r="F379" s="47"/>
      <c r="G379" s="46"/>
      <c r="H379" s="47"/>
    </row>
    <row r="380" spans="1:8">
      <c r="A380" s="626" t="s">
        <v>1436</v>
      </c>
      <c r="B380" s="627" t="s">
        <v>1437</v>
      </c>
      <c r="C380" s="142" t="s">
        <v>361</v>
      </c>
      <c r="D380" s="143" t="s">
        <v>1081</v>
      </c>
      <c r="E380" s="46"/>
      <c r="F380" s="47"/>
      <c r="G380" s="46"/>
      <c r="H380" s="47"/>
    </row>
    <row r="381" spans="1:8">
      <c r="A381" s="629" t="s">
        <v>1438</v>
      </c>
      <c r="B381" s="630" t="s">
        <v>1439</v>
      </c>
      <c r="C381" s="144" t="s">
        <v>361</v>
      </c>
      <c r="D381" s="145" t="s">
        <v>1081</v>
      </c>
      <c r="E381" s="46"/>
      <c r="F381" s="47"/>
      <c r="G381" s="46"/>
      <c r="H381" s="47"/>
    </row>
    <row r="382" spans="1:8">
      <c r="A382" s="626" t="s">
        <v>1440</v>
      </c>
      <c r="B382" s="627" t="s">
        <v>1441</v>
      </c>
      <c r="C382" s="142" t="s">
        <v>361</v>
      </c>
      <c r="D382" s="143" t="s">
        <v>1081</v>
      </c>
      <c r="E382" s="46"/>
      <c r="F382" s="47"/>
      <c r="G382" s="46"/>
      <c r="H382" s="47"/>
    </row>
    <row r="383" spans="1:8">
      <c r="A383" s="629" t="s">
        <v>114</v>
      </c>
      <c r="B383" s="630" t="s">
        <v>439</v>
      </c>
      <c r="C383" s="144">
        <v>1245</v>
      </c>
      <c r="D383" s="145" t="s">
        <v>361</v>
      </c>
      <c r="E383" s="46"/>
      <c r="F383" s="47"/>
      <c r="G383" s="46"/>
      <c r="H383" s="47"/>
    </row>
    <row r="384" spans="1:8">
      <c r="A384" s="626" t="s">
        <v>1447</v>
      </c>
      <c r="B384" s="627" t="s">
        <v>1448</v>
      </c>
      <c r="C384" s="142" t="s">
        <v>361</v>
      </c>
      <c r="D384" s="143" t="s">
        <v>1081</v>
      </c>
      <c r="E384" s="46"/>
      <c r="F384" s="47"/>
      <c r="G384" s="46"/>
      <c r="H384" s="47"/>
    </row>
    <row r="385" spans="1:8">
      <c r="A385" s="629" t="s">
        <v>1442</v>
      </c>
      <c r="B385" s="630" t="s">
        <v>1443</v>
      </c>
      <c r="C385" s="144" t="s">
        <v>361</v>
      </c>
      <c r="D385" s="145" t="s">
        <v>1081</v>
      </c>
      <c r="E385" s="46"/>
      <c r="F385" s="47"/>
      <c r="G385" s="46"/>
      <c r="H385" s="47"/>
    </row>
    <row r="386" spans="1:8">
      <c r="A386" s="626" t="s">
        <v>114</v>
      </c>
      <c r="B386" s="627" t="s">
        <v>1444</v>
      </c>
      <c r="C386" s="142">
        <v>1256</v>
      </c>
      <c r="D386" s="143" t="s">
        <v>361</v>
      </c>
      <c r="E386" s="46"/>
      <c r="F386" s="47"/>
      <c r="G386" s="46"/>
      <c r="H386" s="47"/>
    </row>
    <row r="387" spans="1:8">
      <c r="A387" s="629" t="s">
        <v>1445</v>
      </c>
      <c r="B387" s="630" t="s">
        <v>1446</v>
      </c>
      <c r="C387" s="144" t="s">
        <v>361</v>
      </c>
      <c r="D387" s="145" t="s">
        <v>1081</v>
      </c>
      <c r="E387" s="46"/>
      <c r="F387" s="47"/>
      <c r="G387" s="46"/>
      <c r="H387" s="47"/>
    </row>
    <row r="388" spans="1:8">
      <c r="A388" s="626" t="s">
        <v>137</v>
      </c>
      <c r="B388" s="627" t="s">
        <v>438</v>
      </c>
      <c r="C388" s="142">
        <v>2124</v>
      </c>
      <c r="D388" s="143" t="s">
        <v>361</v>
      </c>
      <c r="E388" s="46"/>
      <c r="F388" s="47"/>
      <c r="G388" s="46"/>
      <c r="H388" s="47"/>
    </row>
    <row r="389" spans="1:8">
      <c r="A389" s="629" t="s">
        <v>1451</v>
      </c>
      <c r="B389" s="630" t="s">
        <v>1452</v>
      </c>
      <c r="C389" s="144">
        <v>2077</v>
      </c>
      <c r="D389" s="145" t="s">
        <v>361</v>
      </c>
      <c r="E389" s="46"/>
      <c r="F389" s="47"/>
      <c r="G389" s="46"/>
      <c r="H389" s="47"/>
    </row>
    <row r="390" spans="1:8">
      <c r="A390" s="626" t="s">
        <v>1449</v>
      </c>
      <c r="B390" s="627" t="s">
        <v>1450</v>
      </c>
      <c r="C390" s="142">
        <v>1770</v>
      </c>
      <c r="D390" s="143" t="s">
        <v>361</v>
      </c>
      <c r="E390" s="46"/>
      <c r="F390" s="47"/>
      <c r="G390" s="46"/>
      <c r="H390" s="47"/>
    </row>
    <row r="391" spans="1:8">
      <c r="A391" s="629" t="s">
        <v>1453</v>
      </c>
      <c r="B391" s="630" t="s">
        <v>1454</v>
      </c>
      <c r="C391" s="144" t="s">
        <v>361</v>
      </c>
      <c r="D391" s="145" t="s">
        <v>1081</v>
      </c>
      <c r="E391" s="46"/>
      <c r="F391" s="47"/>
      <c r="G391" s="46"/>
      <c r="H391" s="47"/>
    </row>
    <row r="392" spans="1:8">
      <c r="A392" s="626" t="s">
        <v>1455</v>
      </c>
      <c r="B392" s="627" t="s">
        <v>1456</v>
      </c>
      <c r="C392" s="142">
        <v>2145</v>
      </c>
      <c r="D392" s="143" t="s">
        <v>361</v>
      </c>
      <c r="E392" s="46"/>
      <c r="F392" s="47"/>
      <c r="G392" s="46"/>
      <c r="H392" s="47"/>
    </row>
    <row r="393" spans="1:8">
      <c r="A393" s="629" t="s">
        <v>160</v>
      </c>
      <c r="B393" s="630" t="s">
        <v>437</v>
      </c>
      <c r="C393" s="144">
        <v>1878</v>
      </c>
      <c r="D393" s="145" t="s">
        <v>361</v>
      </c>
      <c r="E393" s="46"/>
      <c r="F393" s="47"/>
      <c r="G393" s="46"/>
      <c r="H393" s="47"/>
    </row>
    <row r="394" spans="1:8">
      <c r="A394" s="626" t="s">
        <v>1457</v>
      </c>
      <c r="B394" s="627" t="s">
        <v>1458</v>
      </c>
      <c r="C394" s="142">
        <v>2567</v>
      </c>
      <c r="D394" s="143" t="s">
        <v>361</v>
      </c>
      <c r="E394" s="46"/>
      <c r="F394" s="47"/>
      <c r="G394" s="46"/>
      <c r="H394" s="47"/>
    </row>
    <row r="395" spans="1:8">
      <c r="A395" s="629" t="s">
        <v>1459</v>
      </c>
      <c r="B395" s="630" t="s">
        <v>1460</v>
      </c>
      <c r="C395" s="144" t="s">
        <v>361</v>
      </c>
      <c r="D395" s="145" t="s">
        <v>1081</v>
      </c>
      <c r="E395" s="46"/>
      <c r="F395" s="47"/>
      <c r="G395" s="46"/>
      <c r="H395" s="47"/>
    </row>
    <row r="396" spans="1:8">
      <c r="A396" s="626" t="s">
        <v>1461</v>
      </c>
      <c r="B396" s="627" t="s">
        <v>1462</v>
      </c>
      <c r="C396" s="142">
        <v>1319</v>
      </c>
      <c r="D396" s="143" t="s">
        <v>361</v>
      </c>
      <c r="E396" s="46"/>
      <c r="F396" s="47"/>
      <c r="G396" s="46"/>
      <c r="H396" s="47"/>
    </row>
    <row r="397" spans="1:8">
      <c r="A397" s="629" t="s">
        <v>1463</v>
      </c>
      <c r="B397" s="630" t="s">
        <v>1464</v>
      </c>
      <c r="C397" s="144">
        <v>2369</v>
      </c>
      <c r="D397" s="145" t="s">
        <v>361</v>
      </c>
      <c r="E397" s="46"/>
      <c r="F397" s="47"/>
      <c r="G397" s="46"/>
      <c r="H397" s="47"/>
    </row>
    <row r="398" spans="1:8">
      <c r="A398" s="626" t="s">
        <v>162</v>
      </c>
      <c r="B398" s="627" t="s">
        <v>436</v>
      </c>
      <c r="C398" s="142">
        <v>2544</v>
      </c>
      <c r="D398" s="143" t="s">
        <v>361</v>
      </c>
      <c r="E398" s="46"/>
      <c r="F398" s="47"/>
      <c r="G398" s="46"/>
      <c r="H398" s="47"/>
    </row>
    <row r="399" spans="1:8">
      <c r="A399" s="629" t="s">
        <v>1465</v>
      </c>
      <c r="B399" s="630" t="s">
        <v>1466</v>
      </c>
      <c r="C399" s="144">
        <v>2417</v>
      </c>
      <c r="D399" s="145" t="s">
        <v>361</v>
      </c>
      <c r="E399" s="46"/>
      <c r="F399" s="47"/>
      <c r="G399" s="46"/>
      <c r="H399" s="47"/>
    </row>
    <row r="400" spans="1:8">
      <c r="A400" s="626" t="s">
        <v>1467</v>
      </c>
      <c r="B400" s="627" t="s">
        <v>1468</v>
      </c>
      <c r="C400" s="142" t="s">
        <v>361</v>
      </c>
      <c r="D400" s="143" t="s">
        <v>1081</v>
      </c>
      <c r="E400" s="46"/>
      <c r="F400" s="47"/>
      <c r="G400" s="46"/>
      <c r="H400" s="47"/>
    </row>
    <row r="401" spans="1:8">
      <c r="A401" s="629" t="s">
        <v>1471</v>
      </c>
      <c r="B401" s="630" t="s">
        <v>1472</v>
      </c>
      <c r="C401" s="144">
        <v>2784</v>
      </c>
      <c r="D401" s="145" t="s">
        <v>361</v>
      </c>
      <c r="E401" s="46"/>
      <c r="F401" s="47"/>
      <c r="G401" s="46"/>
      <c r="H401" s="47"/>
    </row>
    <row r="402" spans="1:8">
      <c r="A402" s="626" t="s">
        <v>1469</v>
      </c>
      <c r="B402" s="627" t="s">
        <v>1470</v>
      </c>
      <c r="C402" s="142" t="s">
        <v>361</v>
      </c>
      <c r="D402" s="143" t="s">
        <v>1081</v>
      </c>
      <c r="E402" s="46"/>
      <c r="F402" s="47"/>
      <c r="G402" s="46"/>
      <c r="H402" s="47"/>
    </row>
    <row r="403" spans="1:8">
      <c r="A403" s="629" t="s">
        <v>168</v>
      </c>
      <c r="B403" s="630" t="s">
        <v>435</v>
      </c>
      <c r="C403" s="144">
        <v>2562</v>
      </c>
      <c r="D403" s="145" t="s">
        <v>361</v>
      </c>
      <c r="E403" s="46"/>
      <c r="F403" s="47"/>
      <c r="G403" s="46"/>
      <c r="H403" s="47"/>
    </row>
    <row r="404" spans="1:8">
      <c r="A404" s="626" t="s">
        <v>1473</v>
      </c>
      <c r="B404" s="627" t="s">
        <v>1474</v>
      </c>
      <c r="C404" s="142">
        <v>3374</v>
      </c>
      <c r="D404" s="143" t="s">
        <v>361</v>
      </c>
      <c r="E404" s="46"/>
      <c r="F404" s="47"/>
      <c r="G404" s="46"/>
      <c r="H404" s="47"/>
    </row>
    <row r="405" spans="1:8">
      <c r="A405" s="629" t="s">
        <v>1475</v>
      </c>
      <c r="B405" s="630" t="s">
        <v>1476</v>
      </c>
      <c r="C405" s="144" t="s">
        <v>361</v>
      </c>
      <c r="D405" s="145" t="s">
        <v>1081</v>
      </c>
      <c r="E405" s="46"/>
      <c r="F405" s="47"/>
      <c r="G405" s="46"/>
      <c r="H405" s="47"/>
    </row>
    <row r="406" spans="1:8">
      <c r="A406" s="626" t="s">
        <v>1477</v>
      </c>
      <c r="B406" s="627" t="s">
        <v>1478</v>
      </c>
      <c r="C406" s="142" t="s">
        <v>361</v>
      </c>
      <c r="D406" s="143" t="s">
        <v>1081</v>
      </c>
      <c r="E406" s="46"/>
      <c r="F406" s="47"/>
      <c r="G406" s="46"/>
      <c r="H406" s="47"/>
    </row>
    <row r="407" spans="1:8">
      <c r="A407" s="629" t="s">
        <v>1479</v>
      </c>
      <c r="B407" s="630" t="s">
        <v>1480</v>
      </c>
      <c r="C407" s="144" t="s">
        <v>361</v>
      </c>
      <c r="D407" s="145" t="s">
        <v>1081</v>
      </c>
      <c r="E407" s="46"/>
      <c r="F407" s="47"/>
      <c r="G407" s="46"/>
      <c r="H407" s="47"/>
    </row>
    <row r="408" spans="1:8">
      <c r="A408" s="626" t="s">
        <v>1485</v>
      </c>
      <c r="B408" s="627" t="s">
        <v>1486</v>
      </c>
      <c r="C408" s="142">
        <v>1640</v>
      </c>
      <c r="D408" s="143" t="s">
        <v>361</v>
      </c>
      <c r="E408" s="46"/>
      <c r="F408" s="47"/>
      <c r="G408" s="46"/>
      <c r="H408" s="47"/>
    </row>
    <row r="409" spans="1:8">
      <c r="A409" s="629" t="s">
        <v>1487</v>
      </c>
      <c r="B409" s="630" t="s">
        <v>1488</v>
      </c>
      <c r="C409" s="144">
        <v>1549</v>
      </c>
      <c r="D409" s="145" t="s">
        <v>361</v>
      </c>
      <c r="E409" s="46"/>
      <c r="F409" s="47"/>
      <c r="G409" s="46"/>
      <c r="H409" s="47"/>
    </row>
    <row r="410" spans="1:8">
      <c r="A410" s="626" t="s">
        <v>1481</v>
      </c>
      <c r="B410" s="627" t="s">
        <v>1482</v>
      </c>
      <c r="C410" s="142">
        <v>2738</v>
      </c>
      <c r="D410" s="143" t="s">
        <v>361</v>
      </c>
      <c r="E410" s="46"/>
      <c r="F410" s="47"/>
      <c r="G410" s="46"/>
      <c r="H410" s="47"/>
    </row>
    <row r="411" spans="1:8">
      <c r="A411" s="629" t="s">
        <v>1483</v>
      </c>
      <c r="B411" s="630" t="s">
        <v>1484</v>
      </c>
      <c r="C411" s="144" t="s">
        <v>361</v>
      </c>
      <c r="D411" s="145" t="s">
        <v>1081</v>
      </c>
      <c r="E411" s="46"/>
      <c r="F411" s="47"/>
      <c r="G411" s="46"/>
      <c r="H411" s="47"/>
    </row>
    <row r="412" spans="1:8">
      <c r="A412" s="626" t="s">
        <v>1489</v>
      </c>
      <c r="B412" s="627" t="s">
        <v>1490</v>
      </c>
      <c r="C412" s="142" t="s">
        <v>361</v>
      </c>
      <c r="D412" s="143" t="s">
        <v>1081</v>
      </c>
      <c r="E412" s="46"/>
      <c r="F412" s="47"/>
      <c r="G412" s="46"/>
      <c r="H412" s="47"/>
    </row>
    <row r="413" spans="1:8">
      <c r="A413" s="629" t="s">
        <v>198</v>
      </c>
      <c r="B413" s="630" t="s">
        <v>434</v>
      </c>
      <c r="C413" s="144" t="s">
        <v>361</v>
      </c>
      <c r="D413" s="145" t="s">
        <v>1081</v>
      </c>
      <c r="E413" s="46"/>
      <c r="F413" s="47"/>
      <c r="G413" s="46"/>
      <c r="H413" s="47"/>
    </row>
    <row r="414" spans="1:8">
      <c r="A414" s="626" t="s">
        <v>1491</v>
      </c>
      <c r="B414" s="627" t="s">
        <v>1492</v>
      </c>
      <c r="C414" s="142" t="s">
        <v>361</v>
      </c>
      <c r="D414" s="143" t="s">
        <v>1081</v>
      </c>
      <c r="E414" s="46"/>
      <c r="F414" s="47"/>
      <c r="G414" s="46"/>
      <c r="H414" s="47"/>
    </row>
    <row r="415" spans="1:8">
      <c r="A415" s="629" t="s">
        <v>1493</v>
      </c>
      <c r="B415" s="630" t="s">
        <v>1494</v>
      </c>
      <c r="C415" s="144" t="s">
        <v>361</v>
      </c>
      <c r="D415" s="145" t="s">
        <v>1081</v>
      </c>
      <c r="E415" s="46"/>
      <c r="F415" s="47"/>
      <c r="G415" s="46"/>
      <c r="H415" s="47"/>
    </row>
    <row r="416" spans="1:8">
      <c r="A416" s="626" t="s">
        <v>198</v>
      </c>
      <c r="B416" s="627" t="s">
        <v>1495</v>
      </c>
      <c r="C416" s="142" t="s">
        <v>361</v>
      </c>
      <c r="D416" s="143" t="s">
        <v>1081</v>
      </c>
      <c r="E416" s="46"/>
      <c r="F416" s="47"/>
      <c r="G416" s="46"/>
      <c r="H416" s="47"/>
    </row>
    <row r="417" spans="1:8">
      <c r="A417" s="629" t="s">
        <v>219</v>
      </c>
      <c r="B417" s="630" t="s">
        <v>433</v>
      </c>
      <c r="C417" s="144">
        <v>1517</v>
      </c>
      <c r="D417" s="145" t="s">
        <v>361</v>
      </c>
      <c r="E417" s="46"/>
      <c r="F417" s="47"/>
      <c r="G417" s="46"/>
      <c r="H417" s="47"/>
    </row>
    <row r="418" spans="1:8">
      <c r="A418" s="626" t="s">
        <v>219</v>
      </c>
      <c r="B418" s="627" t="s">
        <v>1496</v>
      </c>
      <c r="C418" s="142">
        <v>1714</v>
      </c>
      <c r="D418" s="143" t="s">
        <v>361</v>
      </c>
      <c r="E418" s="46"/>
      <c r="F418" s="47"/>
      <c r="G418" s="46"/>
      <c r="H418" s="47"/>
    </row>
    <row r="419" spans="1:8">
      <c r="A419" s="629" t="s">
        <v>1497</v>
      </c>
      <c r="B419" s="630" t="s">
        <v>1498</v>
      </c>
      <c r="C419" s="144" t="s">
        <v>361</v>
      </c>
      <c r="D419" s="145" t="s">
        <v>1081</v>
      </c>
      <c r="E419" s="46"/>
      <c r="F419" s="47"/>
      <c r="G419" s="46"/>
      <c r="H419" s="47"/>
    </row>
    <row r="420" spans="1:8">
      <c r="A420" s="626" t="s">
        <v>1499</v>
      </c>
      <c r="B420" s="627" t="s">
        <v>1500</v>
      </c>
      <c r="C420" s="142">
        <v>1427</v>
      </c>
      <c r="D420" s="143" t="s">
        <v>361</v>
      </c>
      <c r="E420" s="46"/>
      <c r="F420" s="47"/>
      <c r="G420" s="46"/>
      <c r="H420" s="47"/>
    </row>
    <row r="421" spans="1:8">
      <c r="A421" s="629" t="s">
        <v>1501</v>
      </c>
      <c r="B421" s="630" t="s">
        <v>1502</v>
      </c>
      <c r="C421" s="144">
        <v>1667</v>
      </c>
      <c r="D421" s="145" t="s">
        <v>361</v>
      </c>
      <c r="E421" s="46"/>
      <c r="F421" s="47"/>
      <c r="G421" s="46"/>
      <c r="H421" s="47"/>
    </row>
    <row r="422" spans="1:8">
      <c r="A422" s="626" t="s">
        <v>250</v>
      </c>
      <c r="B422" s="627" t="s">
        <v>432</v>
      </c>
      <c r="C422" s="142">
        <v>1899</v>
      </c>
      <c r="D422" s="143" t="s">
        <v>361</v>
      </c>
      <c r="E422" s="46"/>
      <c r="F422" s="47"/>
      <c r="G422" s="46"/>
      <c r="H422" s="47"/>
    </row>
    <row r="423" spans="1:8">
      <c r="A423" s="629" t="s">
        <v>1503</v>
      </c>
      <c r="B423" s="630" t="s">
        <v>1504</v>
      </c>
      <c r="C423" s="144">
        <v>2543</v>
      </c>
      <c r="D423" s="145" t="s">
        <v>361</v>
      </c>
      <c r="E423" s="46"/>
      <c r="F423" s="47"/>
      <c r="G423" s="46"/>
      <c r="H423" s="47"/>
    </row>
    <row r="424" spans="1:8">
      <c r="A424" s="626" t="s">
        <v>1505</v>
      </c>
      <c r="B424" s="627" t="s">
        <v>1506</v>
      </c>
      <c r="C424" s="142" t="s">
        <v>361</v>
      </c>
      <c r="D424" s="143" t="s">
        <v>1081</v>
      </c>
      <c r="E424" s="46"/>
      <c r="F424" s="47"/>
      <c r="G424" s="46"/>
      <c r="H424" s="47"/>
    </row>
    <row r="425" spans="1:8">
      <c r="A425" s="629" t="s">
        <v>250</v>
      </c>
      <c r="B425" s="630" t="s">
        <v>1507</v>
      </c>
      <c r="C425" s="144">
        <v>1687</v>
      </c>
      <c r="D425" s="145" t="s">
        <v>361</v>
      </c>
      <c r="E425" s="46"/>
      <c r="F425" s="47"/>
      <c r="G425" s="46"/>
      <c r="H425" s="47"/>
    </row>
    <row r="426" spans="1:8">
      <c r="A426" s="626" t="s">
        <v>279</v>
      </c>
      <c r="B426" s="627" t="s">
        <v>431</v>
      </c>
      <c r="C426" s="142">
        <v>1182</v>
      </c>
      <c r="D426" s="143" t="s">
        <v>361</v>
      </c>
      <c r="E426" s="46"/>
      <c r="F426" s="47"/>
      <c r="G426" s="46"/>
      <c r="H426" s="47"/>
    </row>
    <row r="427" spans="1:8">
      <c r="A427" s="629" t="s">
        <v>279</v>
      </c>
      <c r="B427" s="630" t="s">
        <v>1508</v>
      </c>
      <c r="C427" s="144">
        <v>1182</v>
      </c>
      <c r="D427" s="145" t="s">
        <v>361</v>
      </c>
      <c r="E427" s="46"/>
      <c r="F427" s="47"/>
      <c r="G427" s="46"/>
      <c r="H427" s="47"/>
    </row>
    <row r="428" spans="1:8">
      <c r="A428" s="626" t="s">
        <v>295</v>
      </c>
      <c r="B428" s="627" t="s">
        <v>430</v>
      </c>
      <c r="C428" s="142">
        <v>1506</v>
      </c>
      <c r="D428" s="143" t="s">
        <v>361</v>
      </c>
      <c r="E428" s="46"/>
      <c r="F428" s="47"/>
      <c r="G428" s="46"/>
      <c r="H428" s="47"/>
    </row>
    <row r="429" spans="1:8">
      <c r="A429" s="629" t="s">
        <v>1509</v>
      </c>
      <c r="B429" s="630" t="s">
        <v>1510</v>
      </c>
      <c r="C429" s="144">
        <v>1942</v>
      </c>
      <c r="D429" s="145" t="s">
        <v>361</v>
      </c>
      <c r="E429" s="46"/>
      <c r="F429" s="47"/>
      <c r="G429" s="46"/>
      <c r="H429" s="47"/>
    </row>
    <row r="430" spans="1:8">
      <c r="A430" s="626" t="s">
        <v>1511</v>
      </c>
      <c r="B430" s="627" t="s">
        <v>1512</v>
      </c>
      <c r="C430" s="142">
        <v>1066</v>
      </c>
      <c r="D430" s="143" t="s">
        <v>361</v>
      </c>
      <c r="E430" s="46"/>
      <c r="F430" s="47"/>
      <c r="G430" s="46"/>
      <c r="H430" s="47"/>
    </row>
    <row r="431" spans="1:8">
      <c r="A431" s="629" t="s">
        <v>1513</v>
      </c>
      <c r="B431" s="630" t="s">
        <v>1514</v>
      </c>
      <c r="C431" s="144" t="s">
        <v>361</v>
      </c>
      <c r="D431" s="145" t="s">
        <v>1081</v>
      </c>
      <c r="E431" s="46"/>
      <c r="F431" s="47"/>
      <c r="G431" s="46"/>
      <c r="H431" s="47"/>
    </row>
    <row r="432" spans="1:8">
      <c r="A432" s="626" t="s">
        <v>295</v>
      </c>
      <c r="B432" s="627" t="s">
        <v>1515</v>
      </c>
      <c r="C432" s="142">
        <v>1487</v>
      </c>
      <c r="D432" s="143" t="s">
        <v>361</v>
      </c>
      <c r="E432" s="46"/>
      <c r="F432" s="47"/>
      <c r="G432" s="46"/>
      <c r="H432" s="47"/>
    </row>
    <row r="433" spans="1:8">
      <c r="A433" s="629" t="s">
        <v>1516</v>
      </c>
      <c r="B433" s="630" t="s">
        <v>1517</v>
      </c>
      <c r="C433" s="144">
        <v>1567</v>
      </c>
      <c r="D433" s="145" t="s">
        <v>361</v>
      </c>
      <c r="E433" s="46"/>
      <c r="F433" s="47"/>
      <c r="G433" s="46"/>
      <c r="H433" s="47"/>
    </row>
    <row r="434" spans="1:8">
      <c r="A434" s="626" t="s">
        <v>1518</v>
      </c>
      <c r="B434" s="627" t="s">
        <v>1519</v>
      </c>
      <c r="C434" s="142">
        <v>1204</v>
      </c>
      <c r="D434" s="143" t="s">
        <v>361</v>
      </c>
      <c r="E434" s="46"/>
      <c r="F434" s="47"/>
      <c r="G434" s="46"/>
      <c r="H434" s="47"/>
    </row>
    <row r="435" spans="1:8">
      <c r="A435" s="629" t="s">
        <v>304</v>
      </c>
      <c r="B435" s="630" t="s">
        <v>429</v>
      </c>
      <c r="C435" s="144">
        <v>2025</v>
      </c>
      <c r="D435" s="145" t="s">
        <v>361</v>
      </c>
      <c r="E435" s="46"/>
      <c r="F435" s="47"/>
      <c r="G435" s="46"/>
      <c r="H435" s="47"/>
    </row>
    <row r="436" spans="1:8">
      <c r="A436" s="626" t="s">
        <v>1520</v>
      </c>
      <c r="B436" s="627" t="s">
        <v>1521</v>
      </c>
      <c r="C436" s="142" t="s">
        <v>361</v>
      </c>
      <c r="D436" s="143" t="s">
        <v>1081</v>
      </c>
      <c r="E436" s="46"/>
      <c r="F436" s="47"/>
      <c r="G436" s="46"/>
      <c r="H436" s="47"/>
    </row>
    <row r="437" spans="1:8">
      <c r="A437" s="629" t="s">
        <v>1522</v>
      </c>
      <c r="B437" s="630" t="s">
        <v>1523</v>
      </c>
      <c r="C437" s="144" t="s">
        <v>361</v>
      </c>
      <c r="D437" s="145" t="s">
        <v>1081</v>
      </c>
      <c r="E437" s="46"/>
      <c r="F437" s="47"/>
      <c r="G437" s="46"/>
      <c r="H437" s="47"/>
    </row>
    <row r="438" spans="1:8">
      <c r="A438" s="626" t="s">
        <v>1524</v>
      </c>
      <c r="B438" s="627" t="s">
        <v>1525</v>
      </c>
      <c r="C438" s="142" t="s">
        <v>361</v>
      </c>
      <c r="D438" s="143" t="s">
        <v>1081</v>
      </c>
      <c r="E438" s="46"/>
      <c r="F438" s="47"/>
      <c r="G438" s="46"/>
      <c r="H438" s="47"/>
    </row>
    <row r="439" spans="1:8">
      <c r="A439" s="629" t="s">
        <v>1526</v>
      </c>
      <c r="B439" s="630" t="s">
        <v>1527</v>
      </c>
      <c r="C439" s="144">
        <v>2285</v>
      </c>
      <c r="D439" s="145" t="s">
        <v>361</v>
      </c>
      <c r="E439" s="46"/>
      <c r="F439" s="47"/>
      <c r="G439" s="46"/>
      <c r="H439" s="47"/>
    </row>
    <row r="440" spans="1:8">
      <c r="A440" s="626" t="s">
        <v>1528</v>
      </c>
      <c r="B440" s="627" t="s">
        <v>1529</v>
      </c>
      <c r="C440" s="142">
        <v>1565</v>
      </c>
      <c r="D440" s="143" t="s">
        <v>361</v>
      </c>
      <c r="E440" s="46"/>
      <c r="F440" s="47"/>
      <c r="G440" s="46"/>
      <c r="H440" s="47"/>
    </row>
    <row r="441" spans="1:8">
      <c r="A441" s="629" t="s">
        <v>1530</v>
      </c>
      <c r="B441" s="630" t="s">
        <v>1531</v>
      </c>
      <c r="C441" s="144">
        <v>1883</v>
      </c>
      <c r="D441" s="145" t="s">
        <v>361</v>
      </c>
      <c r="E441" s="46"/>
      <c r="F441" s="47"/>
      <c r="G441" s="46"/>
      <c r="H441" s="47"/>
    </row>
    <row r="442" spans="1:8">
      <c r="A442" s="626" t="s">
        <v>326</v>
      </c>
      <c r="B442" s="627" t="s">
        <v>428</v>
      </c>
      <c r="C442" s="142">
        <v>1597</v>
      </c>
      <c r="D442" s="143" t="s">
        <v>361</v>
      </c>
      <c r="E442" s="46"/>
      <c r="F442" s="47"/>
      <c r="G442" s="46"/>
      <c r="H442" s="47"/>
    </row>
    <row r="443" spans="1:8">
      <c r="A443" s="629" t="s">
        <v>1532</v>
      </c>
      <c r="B443" s="630" t="s">
        <v>1533</v>
      </c>
      <c r="C443" s="144" t="s">
        <v>361</v>
      </c>
      <c r="D443" s="145" t="s">
        <v>1081</v>
      </c>
      <c r="E443" s="46"/>
      <c r="F443" s="47"/>
      <c r="G443" s="46"/>
      <c r="H443" s="47"/>
    </row>
    <row r="444" spans="1:8">
      <c r="A444" s="626" t="s">
        <v>1534</v>
      </c>
      <c r="B444" s="627" t="s">
        <v>1535</v>
      </c>
      <c r="C444" s="142" t="s">
        <v>361</v>
      </c>
      <c r="D444" s="143" t="s">
        <v>1081</v>
      </c>
      <c r="E444" s="46"/>
      <c r="F444" s="47"/>
      <c r="G444" s="46"/>
      <c r="H444" s="47"/>
    </row>
    <row r="445" spans="1:8">
      <c r="A445" s="629" t="s">
        <v>1536</v>
      </c>
      <c r="B445" s="630" t="s">
        <v>1537</v>
      </c>
      <c r="C445" s="144" t="s">
        <v>361</v>
      </c>
      <c r="D445" s="145" t="s">
        <v>1081</v>
      </c>
      <c r="E445" s="46"/>
      <c r="F445" s="47"/>
      <c r="G445" s="46"/>
      <c r="H445" s="47"/>
    </row>
    <row r="446" spans="1:8">
      <c r="A446" s="626" t="s">
        <v>1538</v>
      </c>
      <c r="B446" s="627" t="s">
        <v>1539</v>
      </c>
      <c r="C446" s="142" t="s">
        <v>361</v>
      </c>
      <c r="D446" s="143" t="s">
        <v>1081</v>
      </c>
      <c r="E446" s="46"/>
      <c r="F446" s="47"/>
      <c r="G446" s="46"/>
      <c r="H446" s="47"/>
    </row>
    <row r="447" spans="1:8">
      <c r="A447" s="629" t="s">
        <v>341</v>
      </c>
      <c r="B447" s="630" t="s">
        <v>427</v>
      </c>
      <c r="C447" s="144">
        <v>2095</v>
      </c>
      <c r="D447" s="145" t="s">
        <v>361</v>
      </c>
      <c r="E447" s="46"/>
      <c r="F447" s="47"/>
      <c r="G447" s="46"/>
      <c r="H447" s="47"/>
    </row>
    <row r="448" spans="1:8">
      <c r="A448" s="626" t="s">
        <v>1543</v>
      </c>
      <c r="B448" s="627" t="s">
        <v>1544</v>
      </c>
      <c r="C448" s="142">
        <v>1938</v>
      </c>
      <c r="D448" s="143" t="s">
        <v>361</v>
      </c>
      <c r="E448" s="46"/>
      <c r="F448" s="47"/>
      <c r="G448" s="46"/>
      <c r="H448" s="47"/>
    </row>
    <row r="449" spans="1:8">
      <c r="A449" s="629" t="s">
        <v>1540</v>
      </c>
      <c r="B449" s="630" t="s">
        <v>1541</v>
      </c>
      <c r="C449" s="144">
        <v>3061</v>
      </c>
      <c r="D449" s="145" t="s">
        <v>361</v>
      </c>
      <c r="E449" s="46"/>
      <c r="F449" s="47"/>
      <c r="G449" s="46"/>
      <c r="H449" s="47"/>
    </row>
    <row r="450" spans="1:8">
      <c r="A450" s="626" t="s">
        <v>341</v>
      </c>
      <c r="B450" s="627" t="s">
        <v>1542</v>
      </c>
      <c r="C450" s="142">
        <v>1531</v>
      </c>
      <c r="D450" s="143" t="s">
        <v>361</v>
      </c>
      <c r="E450" s="46"/>
      <c r="F450" s="47"/>
      <c r="G450" s="46"/>
      <c r="H450" s="47"/>
    </row>
    <row r="451" spans="1:8">
      <c r="A451" s="629" t="s">
        <v>64</v>
      </c>
      <c r="B451" s="630" t="s">
        <v>426</v>
      </c>
      <c r="C451" s="144">
        <v>937</v>
      </c>
      <c r="D451" s="145" t="s">
        <v>361</v>
      </c>
      <c r="E451" s="46"/>
      <c r="F451" s="47"/>
      <c r="G451" s="46"/>
      <c r="H451" s="47"/>
    </row>
    <row r="452" spans="1:8">
      <c r="A452" s="626" t="s">
        <v>64</v>
      </c>
      <c r="B452" s="627" t="s">
        <v>425</v>
      </c>
      <c r="C452" s="142">
        <v>937</v>
      </c>
      <c r="D452" s="143" t="s">
        <v>361</v>
      </c>
      <c r="E452" s="46"/>
      <c r="F452" s="47"/>
      <c r="G452" s="46"/>
      <c r="H452" s="47"/>
    </row>
    <row r="453" spans="1:8">
      <c r="A453" s="629" t="s">
        <v>64</v>
      </c>
      <c r="B453" s="630" t="s">
        <v>424</v>
      </c>
      <c r="C453" s="144">
        <v>937</v>
      </c>
      <c r="D453" s="145" t="s">
        <v>361</v>
      </c>
      <c r="E453" s="46"/>
      <c r="F453" s="47"/>
      <c r="G453" s="46"/>
      <c r="H453" s="47"/>
    </row>
    <row r="454" spans="1:8">
      <c r="A454" s="626" t="s">
        <v>99</v>
      </c>
      <c r="B454" s="627" t="s">
        <v>404</v>
      </c>
      <c r="C454" s="142">
        <v>1494</v>
      </c>
      <c r="D454" s="143" t="s">
        <v>361</v>
      </c>
      <c r="E454" s="46"/>
      <c r="F454" s="47"/>
      <c r="G454" s="46"/>
      <c r="H454" s="47"/>
    </row>
    <row r="455" spans="1:8">
      <c r="A455" s="629" t="s">
        <v>99</v>
      </c>
      <c r="B455" s="630" t="s">
        <v>403</v>
      </c>
      <c r="C455" s="144">
        <v>1494</v>
      </c>
      <c r="D455" s="145" t="s">
        <v>361</v>
      </c>
      <c r="E455" s="46"/>
      <c r="F455" s="47"/>
      <c r="G455" s="46"/>
      <c r="H455" s="47"/>
    </row>
    <row r="456" spans="1:8">
      <c r="A456" s="626" t="s">
        <v>99</v>
      </c>
      <c r="B456" s="627" t="s">
        <v>402</v>
      </c>
      <c r="C456" s="142">
        <v>1494</v>
      </c>
      <c r="D456" s="143" t="s">
        <v>361</v>
      </c>
      <c r="E456" s="42"/>
      <c r="F456" s="42"/>
      <c r="G456" s="42"/>
      <c r="H456" s="42"/>
    </row>
    <row r="457" spans="1:8">
      <c r="A457" s="146" t="s">
        <v>1773</v>
      </c>
      <c r="B457" s="141"/>
      <c r="C457" s="141"/>
      <c r="D457" s="141"/>
      <c r="E457" s="49"/>
      <c r="F457" s="49"/>
      <c r="G457" s="49"/>
      <c r="H457" s="49"/>
    </row>
    <row r="458" spans="1:8">
      <c r="A458" s="50"/>
      <c r="B458" s="42"/>
      <c r="C458" s="42"/>
      <c r="D458" s="42"/>
      <c r="E458" s="42"/>
      <c r="F458" s="42"/>
      <c r="G458" s="42"/>
      <c r="H458" s="42"/>
    </row>
    <row r="459" spans="1:8">
      <c r="A459" s="147" t="s">
        <v>389</v>
      </c>
      <c r="B459" s="141"/>
      <c r="C459" s="141"/>
      <c r="D459" s="141"/>
      <c r="E459" s="42"/>
      <c r="F459" s="42"/>
      <c r="G459" s="42"/>
      <c r="H459" s="42"/>
    </row>
    <row r="460" spans="1:8">
      <c r="A460" s="147" t="s">
        <v>1774</v>
      </c>
      <c r="B460" s="141"/>
      <c r="C460" s="141"/>
      <c r="D460" s="141"/>
      <c r="E460" s="42"/>
      <c r="F460" s="42"/>
      <c r="G460" s="42"/>
      <c r="H460" s="42"/>
    </row>
    <row r="461" spans="1:8">
      <c r="A461" s="147" t="s">
        <v>1775</v>
      </c>
      <c r="B461" s="141"/>
      <c r="C461" s="141"/>
      <c r="D461" s="141"/>
      <c r="E461" s="49"/>
      <c r="F461" s="49"/>
      <c r="G461" s="49"/>
      <c r="H461" s="49"/>
    </row>
    <row r="462" spans="1:8">
      <c r="A462" s="50"/>
      <c r="B462" s="42"/>
      <c r="C462" s="42"/>
      <c r="D462" s="42"/>
      <c r="E462" s="42"/>
      <c r="F462" s="42"/>
      <c r="G462" s="42"/>
      <c r="H462" s="42"/>
    </row>
    <row r="463" spans="1:8">
      <c r="A463" s="147" t="s">
        <v>1776</v>
      </c>
      <c r="B463" s="141"/>
      <c r="C463" s="141"/>
      <c r="D463" s="141"/>
      <c r="E463" s="42"/>
      <c r="F463" s="42"/>
      <c r="G463" s="42"/>
      <c r="H463" s="42"/>
    </row>
    <row r="464" spans="1:8">
      <c r="A464" s="147" t="s">
        <v>1777</v>
      </c>
      <c r="B464" s="141"/>
      <c r="C464" s="141"/>
      <c r="D464" s="141"/>
      <c r="E464" s="49"/>
      <c r="F464" s="49"/>
      <c r="G464" s="49"/>
      <c r="H464" s="49"/>
    </row>
    <row r="465" spans="1:1">
      <c r="A465" s="41"/>
    </row>
    <row r="466" spans="1:1">
      <c r="A466" s="146" t="s">
        <v>1896</v>
      </c>
    </row>
    <row r="467" spans="1:1">
      <c r="A467" s="48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B451"/>
    <mergeCell ref="A452"/>
    <mergeCell ref="B452"/>
    <mergeCell ref="A447"/>
    <mergeCell ref="B447"/>
    <mergeCell ref="A448"/>
    <mergeCell ref="B448"/>
    <mergeCell ref="A449"/>
    <mergeCell ref="B449"/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3"/>
  <sheetViews>
    <sheetView view="pageBreakPreview" topLeftCell="B28" zoomScale="93" zoomScaleNormal="100" zoomScaleSheetLayoutView="93" workbookViewId="0">
      <selection activeCell="K33" sqref="K33"/>
    </sheetView>
  </sheetViews>
  <sheetFormatPr defaultColWidth="9.140625" defaultRowHeight="12.75"/>
  <cols>
    <col min="1" max="1" width="12.85546875" style="448" hidden="1" customWidth="1"/>
    <col min="2" max="2" width="7.140625" style="447" customWidth="1"/>
    <col min="3" max="3" width="47.7109375" style="446" customWidth="1"/>
    <col min="4" max="4" width="20.85546875" style="445" customWidth="1"/>
    <col min="5" max="6" width="17.5703125" style="444" customWidth="1"/>
    <col min="7" max="7" width="20.85546875" style="444" customWidth="1"/>
    <col min="8" max="8" width="48.85546875" style="443" customWidth="1"/>
    <col min="9" max="16384" width="9.140625" style="441"/>
  </cols>
  <sheetData>
    <row r="1" spans="1:8" s="472" customFormat="1" ht="51">
      <c r="A1" s="464"/>
      <c r="B1" s="477"/>
      <c r="C1" s="476"/>
      <c r="D1" s="475"/>
      <c r="E1" s="474"/>
      <c r="F1" s="474"/>
      <c r="G1" s="474"/>
      <c r="H1" s="473"/>
    </row>
    <row r="2" spans="1:8" s="466" customFormat="1" ht="9">
      <c r="A2" s="464"/>
      <c r="B2" s="471"/>
      <c r="C2" s="470"/>
      <c r="D2" s="469"/>
      <c r="E2" s="468"/>
      <c r="F2" s="468"/>
      <c r="G2" s="468"/>
      <c r="H2" s="467"/>
    </row>
    <row r="3" spans="1:8" s="463" customFormat="1" ht="18.75">
      <c r="A3" s="465"/>
      <c r="B3" s="537" t="s">
        <v>2572</v>
      </c>
      <c r="C3" s="537"/>
      <c r="D3" s="537"/>
      <c r="E3" s="537"/>
      <c r="F3" s="537"/>
      <c r="G3" s="537"/>
      <c r="H3" s="537"/>
    </row>
    <row r="4" spans="1:8" s="463" customFormat="1">
      <c r="A4" s="464"/>
      <c r="B4" s="538" t="s">
        <v>2560</v>
      </c>
      <c r="C4" s="538"/>
      <c r="D4" s="538"/>
      <c r="E4" s="538"/>
      <c r="F4" s="538"/>
      <c r="G4" s="538"/>
      <c r="H4" s="538"/>
    </row>
    <row r="5" spans="1:8" s="457" customFormat="1" ht="9">
      <c r="A5" s="462"/>
      <c r="B5" s="461"/>
      <c r="C5" s="460"/>
      <c r="D5" s="459"/>
      <c r="H5" s="458"/>
    </row>
    <row r="6" spans="1:8" ht="51">
      <c r="A6" s="456" t="s">
        <v>2559</v>
      </c>
      <c r="B6" s="455" t="s">
        <v>2558</v>
      </c>
      <c r="C6" s="478" t="s">
        <v>1937</v>
      </c>
      <c r="D6" s="479" t="s">
        <v>2557</v>
      </c>
      <c r="E6" s="455" t="s">
        <v>2450</v>
      </c>
      <c r="F6" s="455" t="s">
        <v>2451</v>
      </c>
      <c r="G6" s="455" t="s">
        <v>2452</v>
      </c>
      <c r="H6" s="480" t="s">
        <v>2556</v>
      </c>
    </row>
    <row r="7" spans="1:8" s="454" customFormat="1" ht="27">
      <c r="A7" s="452" t="s">
        <v>2485</v>
      </c>
      <c r="B7" s="481" t="s">
        <v>1967</v>
      </c>
      <c r="C7" s="482" t="s">
        <v>2555</v>
      </c>
      <c r="D7" s="483"/>
      <c r="E7" s="484"/>
      <c r="F7" s="485"/>
      <c r="G7" s="484"/>
      <c r="H7" s="486"/>
    </row>
    <row r="8" spans="1:8" ht="38.25">
      <c r="A8" s="452" t="s">
        <v>2485</v>
      </c>
      <c r="B8" s="487" t="s">
        <v>2554</v>
      </c>
      <c r="C8" s="488" t="s">
        <v>2553</v>
      </c>
      <c r="D8" s="489" t="s">
        <v>2552</v>
      </c>
      <c r="E8" s="490"/>
      <c r="F8" s="491" t="s">
        <v>2580</v>
      </c>
      <c r="G8" s="490"/>
      <c r="H8" s="492"/>
    </row>
    <row r="9" spans="1:8" ht="51">
      <c r="A9" s="452" t="s">
        <v>2485</v>
      </c>
      <c r="B9" s="487" t="s">
        <v>2551</v>
      </c>
      <c r="C9" s="488" t="s">
        <v>2550</v>
      </c>
      <c r="D9" s="489" t="s">
        <v>2549</v>
      </c>
      <c r="E9" s="490"/>
      <c r="F9" s="491" t="s">
        <v>2580</v>
      </c>
      <c r="G9" s="490"/>
      <c r="H9" s="492" t="s">
        <v>2548</v>
      </c>
    </row>
    <row r="10" spans="1:8" s="454" customFormat="1" ht="27">
      <c r="A10" s="452" t="s">
        <v>2485</v>
      </c>
      <c r="B10" s="493" t="s">
        <v>2000</v>
      </c>
      <c r="C10" s="494" t="s">
        <v>2547</v>
      </c>
      <c r="D10" s="495"/>
      <c r="E10" s="496"/>
      <c r="F10" s="497"/>
      <c r="G10" s="496"/>
      <c r="H10" s="498"/>
    </row>
    <row r="11" spans="1:8" ht="48">
      <c r="A11" s="452" t="s">
        <v>2485</v>
      </c>
      <c r="B11" s="499" t="s">
        <v>2546</v>
      </c>
      <c r="C11" s="500" t="s">
        <v>2545</v>
      </c>
      <c r="D11" s="489" t="s">
        <v>2544</v>
      </c>
      <c r="E11" s="490"/>
      <c r="F11" s="491" t="s">
        <v>2580</v>
      </c>
      <c r="G11" s="490"/>
      <c r="H11" s="492"/>
    </row>
    <row r="12" spans="1:8" ht="38.25">
      <c r="A12" s="452" t="s">
        <v>2485</v>
      </c>
      <c r="B12" s="499" t="s">
        <v>2543</v>
      </c>
      <c r="C12" s="500" t="s">
        <v>2542</v>
      </c>
      <c r="D12" s="489" t="s">
        <v>2537</v>
      </c>
      <c r="E12" s="490"/>
      <c r="F12" s="491" t="s">
        <v>2580</v>
      </c>
      <c r="G12" s="490"/>
      <c r="H12" s="492"/>
    </row>
    <row r="13" spans="1:8" ht="38.25">
      <c r="A13" s="452" t="s">
        <v>2485</v>
      </c>
      <c r="B13" s="499" t="s">
        <v>2541</v>
      </c>
      <c r="C13" s="500" t="s">
        <v>2540</v>
      </c>
      <c r="D13" s="489" t="s">
        <v>2537</v>
      </c>
      <c r="E13" s="490"/>
      <c r="F13" s="491" t="s">
        <v>2580</v>
      </c>
      <c r="G13" s="490"/>
      <c r="H13" s="492"/>
    </row>
    <row r="14" spans="1:8" ht="38.25">
      <c r="A14" s="452" t="s">
        <v>2485</v>
      </c>
      <c r="B14" s="487" t="s">
        <v>2539</v>
      </c>
      <c r="C14" s="488" t="s">
        <v>2538</v>
      </c>
      <c r="D14" s="489" t="s">
        <v>2537</v>
      </c>
      <c r="E14" s="490"/>
      <c r="F14" s="491" t="s">
        <v>2580</v>
      </c>
      <c r="G14" s="490"/>
      <c r="H14" s="492"/>
    </row>
    <row r="15" spans="1:8" ht="38.25">
      <c r="A15" s="452" t="s">
        <v>2485</v>
      </c>
      <c r="B15" s="487" t="s">
        <v>2536</v>
      </c>
      <c r="C15" s="488" t="s">
        <v>2535</v>
      </c>
      <c r="D15" s="489" t="s">
        <v>2453</v>
      </c>
      <c r="E15" s="490"/>
      <c r="F15" s="491" t="s">
        <v>2566</v>
      </c>
      <c r="G15" s="490"/>
      <c r="H15" s="492" t="s">
        <v>2529</v>
      </c>
    </row>
    <row r="16" spans="1:8" ht="38.25">
      <c r="A16" s="452" t="s">
        <v>2485</v>
      </c>
      <c r="B16" s="487" t="s">
        <v>2534</v>
      </c>
      <c r="C16" s="488" t="s">
        <v>2563</v>
      </c>
      <c r="D16" s="489" t="s">
        <v>2453</v>
      </c>
      <c r="E16" s="490"/>
      <c r="F16" s="491" t="s">
        <v>2566</v>
      </c>
      <c r="G16" s="490"/>
      <c r="H16" s="492" t="s">
        <v>2529</v>
      </c>
    </row>
    <row r="17" spans="1:8" ht="27">
      <c r="A17" s="452" t="s">
        <v>2485</v>
      </c>
      <c r="B17" s="487" t="s">
        <v>2533</v>
      </c>
      <c r="C17" s="488" t="s">
        <v>2532</v>
      </c>
      <c r="D17" s="489" t="s">
        <v>2453</v>
      </c>
      <c r="E17" s="490"/>
      <c r="F17" s="491" t="s">
        <v>2566</v>
      </c>
      <c r="G17" s="490"/>
      <c r="H17" s="492" t="s">
        <v>2529</v>
      </c>
    </row>
    <row r="18" spans="1:8" ht="27">
      <c r="A18" s="452" t="s">
        <v>2485</v>
      </c>
      <c r="B18" s="487" t="s">
        <v>2531</v>
      </c>
      <c r="C18" s="488" t="s">
        <v>2530</v>
      </c>
      <c r="D18" s="489" t="s">
        <v>2453</v>
      </c>
      <c r="E18" s="490"/>
      <c r="F18" s="491" t="s">
        <v>2566</v>
      </c>
      <c r="G18" s="490"/>
      <c r="H18" s="492" t="s">
        <v>2529</v>
      </c>
    </row>
    <row r="19" spans="1:8" s="453" customFormat="1" ht="27">
      <c r="A19" s="452" t="s">
        <v>2485</v>
      </c>
      <c r="B19" s="493" t="s">
        <v>2528</v>
      </c>
      <c r="C19" s="494" t="s">
        <v>2527</v>
      </c>
      <c r="D19" s="501"/>
      <c r="E19" s="502"/>
      <c r="F19" s="501"/>
      <c r="G19" s="502"/>
      <c r="H19" s="503"/>
    </row>
    <row r="20" spans="1:8" ht="84">
      <c r="A20" s="452" t="s">
        <v>2485</v>
      </c>
      <c r="B20" s="487" t="s">
        <v>2526</v>
      </c>
      <c r="C20" s="488" t="s">
        <v>2525</v>
      </c>
      <c r="D20" s="489" t="s">
        <v>2524</v>
      </c>
      <c r="E20" s="490"/>
      <c r="F20" s="491" t="s">
        <v>2564</v>
      </c>
      <c r="G20" s="490"/>
      <c r="H20" s="492" t="s">
        <v>2523</v>
      </c>
    </row>
    <row r="21" spans="1:8" ht="63.75">
      <c r="A21" s="452" t="s">
        <v>2485</v>
      </c>
      <c r="B21" s="487" t="s">
        <v>2522</v>
      </c>
      <c r="C21" s="488" t="s">
        <v>2518</v>
      </c>
      <c r="D21" s="489" t="s">
        <v>2517</v>
      </c>
      <c r="E21" s="490"/>
      <c r="F21" s="491" t="s">
        <v>2580</v>
      </c>
      <c r="G21" s="490"/>
      <c r="H21" s="492"/>
    </row>
    <row r="22" spans="1:8" ht="51">
      <c r="A22" s="452" t="s">
        <v>2485</v>
      </c>
      <c r="B22" s="487" t="s">
        <v>2519</v>
      </c>
      <c r="C22" s="488" t="s">
        <v>2521</v>
      </c>
      <c r="D22" s="489" t="s">
        <v>2520</v>
      </c>
      <c r="E22" s="490"/>
      <c r="F22" s="491" t="s">
        <v>2564</v>
      </c>
      <c r="G22" s="490"/>
      <c r="H22" s="492" t="s">
        <v>2581</v>
      </c>
    </row>
    <row r="23" spans="1:8" ht="51">
      <c r="A23" s="452" t="s">
        <v>2485</v>
      </c>
      <c r="B23" s="487" t="s">
        <v>2516</v>
      </c>
      <c r="C23" s="488" t="s">
        <v>2515</v>
      </c>
      <c r="D23" s="489" t="s">
        <v>2514</v>
      </c>
      <c r="E23" s="490"/>
      <c r="F23" s="491" t="s">
        <v>2565</v>
      </c>
      <c r="G23" s="490"/>
      <c r="H23" s="492"/>
    </row>
    <row r="24" spans="1:8" ht="51">
      <c r="A24" s="452" t="s">
        <v>2485</v>
      </c>
      <c r="B24" s="487" t="s">
        <v>2513</v>
      </c>
      <c r="C24" s="488" t="s">
        <v>2512</v>
      </c>
      <c r="D24" s="489"/>
      <c r="E24" s="490"/>
      <c r="F24" s="491" t="s">
        <v>2564</v>
      </c>
      <c r="G24" s="490"/>
      <c r="H24" s="492"/>
    </row>
    <row r="25" spans="1:8" ht="63.75">
      <c r="A25" s="452" t="s">
        <v>2485</v>
      </c>
      <c r="B25" s="504" t="s">
        <v>2511</v>
      </c>
      <c r="C25" s="488" t="s">
        <v>2582</v>
      </c>
      <c r="D25" s="489"/>
      <c r="E25" s="490"/>
      <c r="F25" s="491" t="s">
        <v>2564</v>
      </c>
      <c r="G25" s="490"/>
      <c r="H25" s="492"/>
    </row>
    <row r="26" spans="1:8" ht="89.25">
      <c r="A26" s="452" t="s">
        <v>2485</v>
      </c>
      <c r="B26" s="487" t="s">
        <v>2583</v>
      </c>
      <c r="C26" s="488" t="s">
        <v>2510</v>
      </c>
      <c r="D26" s="489" t="s">
        <v>2509</v>
      </c>
      <c r="E26" s="490"/>
      <c r="F26" s="491" t="s">
        <v>2564</v>
      </c>
      <c r="G26" s="490"/>
      <c r="H26" s="492" t="s">
        <v>2584</v>
      </c>
    </row>
    <row r="27" spans="1:8" ht="51">
      <c r="A27" s="452" t="s">
        <v>2485</v>
      </c>
      <c r="B27" s="487" t="s">
        <v>2585</v>
      </c>
      <c r="C27" s="488" t="s">
        <v>2508</v>
      </c>
      <c r="D27" s="489" t="s">
        <v>2507</v>
      </c>
      <c r="E27" s="490"/>
      <c r="F27" s="491" t="s">
        <v>2564</v>
      </c>
      <c r="G27" s="490"/>
      <c r="H27" s="492"/>
    </row>
    <row r="28" spans="1:8" ht="51">
      <c r="A28" s="452" t="s">
        <v>2485</v>
      </c>
      <c r="B28" s="487" t="s">
        <v>2586</v>
      </c>
      <c r="C28" s="488" t="s">
        <v>2506</v>
      </c>
      <c r="D28" s="489" t="s">
        <v>2505</v>
      </c>
      <c r="E28" s="490"/>
      <c r="F28" s="491" t="s">
        <v>2564</v>
      </c>
      <c r="G28" s="490"/>
      <c r="H28" s="492" t="s">
        <v>2504</v>
      </c>
    </row>
    <row r="29" spans="1:8" s="453" customFormat="1" ht="63.75">
      <c r="A29" s="452" t="s">
        <v>2485</v>
      </c>
      <c r="B29" s="487" t="s">
        <v>2587</v>
      </c>
      <c r="C29" s="488" t="s">
        <v>2503</v>
      </c>
      <c r="D29" s="489" t="s">
        <v>2502</v>
      </c>
      <c r="E29" s="490"/>
      <c r="F29" s="491" t="s">
        <v>2564</v>
      </c>
      <c r="G29" s="490"/>
      <c r="H29" s="492" t="s">
        <v>2588</v>
      </c>
    </row>
    <row r="30" spans="1:8" ht="27">
      <c r="A30" s="452" t="s">
        <v>2485</v>
      </c>
      <c r="B30" s="493" t="s">
        <v>2501</v>
      </c>
      <c r="C30" s="494" t="s">
        <v>2500</v>
      </c>
      <c r="D30" s="501"/>
      <c r="E30" s="502"/>
      <c r="F30" s="501"/>
      <c r="G30" s="502"/>
      <c r="H30" s="503"/>
    </row>
    <row r="31" spans="1:8" ht="76.5">
      <c r="A31" s="452" t="s">
        <v>2485</v>
      </c>
      <c r="B31" s="487">
        <v>5.0999999999999996</v>
      </c>
      <c r="C31" s="488" t="s">
        <v>2499</v>
      </c>
      <c r="D31" s="489" t="s">
        <v>2498</v>
      </c>
      <c r="E31" s="490"/>
      <c r="F31" s="491" t="s">
        <v>2580</v>
      </c>
      <c r="G31" s="490"/>
      <c r="H31" s="492" t="s">
        <v>2573</v>
      </c>
    </row>
    <row r="32" spans="1:8" ht="38.25">
      <c r="A32" s="452" t="s">
        <v>2485</v>
      </c>
      <c r="B32" s="487" t="s">
        <v>2497</v>
      </c>
      <c r="C32" s="500" t="s">
        <v>2496</v>
      </c>
      <c r="D32" s="489" t="s">
        <v>2495</v>
      </c>
      <c r="E32" s="490"/>
      <c r="F32" s="491" t="s">
        <v>2566</v>
      </c>
      <c r="G32" s="490"/>
      <c r="H32" s="505" t="s">
        <v>2589</v>
      </c>
    </row>
    <row r="33" spans="1:8" ht="63.75">
      <c r="A33" s="452" t="s">
        <v>2485</v>
      </c>
      <c r="B33" s="487" t="s">
        <v>2494</v>
      </c>
      <c r="C33" s="488" t="s">
        <v>2493</v>
      </c>
      <c r="D33" s="489" t="s">
        <v>2492</v>
      </c>
      <c r="E33" s="490"/>
      <c r="F33" s="491" t="s">
        <v>2580</v>
      </c>
      <c r="G33" s="490"/>
      <c r="H33" s="492" t="s">
        <v>2590</v>
      </c>
    </row>
    <row r="34" spans="1:8" ht="27">
      <c r="A34" s="452" t="s">
        <v>2485</v>
      </c>
      <c r="B34" s="487" t="s">
        <v>2491</v>
      </c>
      <c r="C34" s="488" t="s">
        <v>2489</v>
      </c>
      <c r="D34" s="489" t="s">
        <v>2453</v>
      </c>
      <c r="E34" s="490"/>
      <c r="F34" s="491" t="s">
        <v>2580</v>
      </c>
      <c r="G34" s="490"/>
      <c r="H34" s="492"/>
    </row>
    <row r="35" spans="1:8" ht="38.25">
      <c r="A35" s="452" t="s">
        <v>2485</v>
      </c>
      <c r="B35" s="487" t="s">
        <v>2490</v>
      </c>
      <c r="C35" s="488" t="s">
        <v>2487</v>
      </c>
      <c r="D35" s="489" t="s">
        <v>2453</v>
      </c>
      <c r="E35" s="490"/>
      <c r="F35" s="491" t="s">
        <v>2580</v>
      </c>
      <c r="G35" s="490"/>
      <c r="H35" s="492" t="s">
        <v>2486</v>
      </c>
    </row>
    <row r="36" spans="1:8" ht="51">
      <c r="A36" s="452" t="s">
        <v>2485</v>
      </c>
      <c r="B36" s="487" t="s">
        <v>2488</v>
      </c>
      <c r="C36" s="488" t="s">
        <v>2484</v>
      </c>
      <c r="D36" s="489" t="s">
        <v>2453</v>
      </c>
      <c r="E36" s="490"/>
      <c r="F36" s="491" t="s">
        <v>2580</v>
      </c>
      <c r="G36" s="490"/>
      <c r="H36" s="492" t="s">
        <v>2591</v>
      </c>
    </row>
    <row r="37" spans="1:8" ht="36">
      <c r="A37" s="452" t="s">
        <v>2479</v>
      </c>
      <c r="B37" s="493" t="s">
        <v>2483</v>
      </c>
      <c r="C37" s="494" t="s">
        <v>2482</v>
      </c>
      <c r="D37" s="501"/>
      <c r="E37" s="502"/>
      <c r="F37" s="501"/>
      <c r="G37" s="502"/>
      <c r="H37" s="503"/>
    </row>
    <row r="38" spans="1:8" ht="60">
      <c r="A38" s="452" t="s">
        <v>2479</v>
      </c>
      <c r="B38" s="504" t="s">
        <v>2481</v>
      </c>
      <c r="C38" s="500" t="s">
        <v>2592</v>
      </c>
      <c r="D38" s="489" t="s">
        <v>2480</v>
      </c>
      <c r="E38" s="490"/>
      <c r="F38" s="491" t="s">
        <v>2580</v>
      </c>
      <c r="G38" s="490"/>
      <c r="H38" s="505"/>
    </row>
    <row r="39" spans="1:8" ht="38.25">
      <c r="A39" s="452" t="s">
        <v>2479</v>
      </c>
      <c r="B39" s="504" t="s">
        <v>2478</v>
      </c>
      <c r="C39" s="500" t="s">
        <v>2593</v>
      </c>
      <c r="D39" s="489" t="s">
        <v>2453</v>
      </c>
      <c r="E39" s="490"/>
      <c r="F39" s="491" t="s">
        <v>2580</v>
      </c>
      <c r="G39" s="490"/>
      <c r="H39" s="505"/>
    </row>
    <row r="40" spans="1:8" ht="18">
      <c r="A40" s="452" t="s">
        <v>2458</v>
      </c>
      <c r="B40" s="493" t="s">
        <v>2477</v>
      </c>
      <c r="C40" s="494" t="s">
        <v>2476</v>
      </c>
      <c r="D40" s="501"/>
      <c r="E40" s="502"/>
      <c r="F40" s="501"/>
      <c r="G40" s="502"/>
      <c r="H40" s="503"/>
    </row>
    <row r="41" spans="1:8" ht="48">
      <c r="A41" s="452" t="s">
        <v>2458</v>
      </c>
      <c r="B41" s="504" t="s">
        <v>2475</v>
      </c>
      <c r="C41" s="500" t="s">
        <v>2474</v>
      </c>
      <c r="D41" s="489" t="s">
        <v>2473</v>
      </c>
      <c r="E41" s="490"/>
      <c r="F41" s="491" t="s">
        <v>2580</v>
      </c>
      <c r="G41" s="490"/>
      <c r="H41" s="505"/>
    </row>
    <row r="42" spans="1:8" ht="63.75">
      <c r="A42" s="452" t="s">
        <v>2458</v>
      </c>
      <c r="B42" s="504" t="s">
        <v>2472</v>
      </c>
      <c r="C42" s="500" t="s">
        <v>2471</v>
      </c>
      <c r="D42" s="489" t="s">
        <v>2453</v>
      </c>
      <c r="E42" s="490"/>
      <c r="F42" s="491" t="s">
        <v>2565</v>
      </c>
      <c r="G42" s="490"/>
      <c r="H42" s="492" t="s">
        <v>2470</v>
      </c>
    </row>
    <row r="43" spans="1:8" ht="102">
      <c r="A43" s="452" t="s">
        <v>2458</v>
      </c>
      <c r="B43" s="504" t="s">
        <v>2469</v>
      </c>
      <c r="C43" s="500" t="s">
        <v>2468</v>
      </c>
      <c r="D43" s="489" t="s">
        <v>2467</v>
      </c>
      <c r="E43" s="490"/>
      <c r="F43" s="491" t="s">
        <v>2566</v>
      </c>
      <c r="G43" s="490"/>
      <c r="H43" s="505"/>
    </row>
    <row r="44" spans="1:8" ht="102">
      <c r="A44" s="452" t="s">
        <v>2458</v>
      </c>
      <c r="B44" s="504" t="s">
        <v>2466</v>
      </c>
      <c r="C44" s="500" t="s">
        <v>2465</v>
      </c>
      <c r="D44" s="489" t="s">
        <v>2464</v>
      </c>
      <c r="E44" s="490"/>
      <c r="F44" s="491" t="s">
        <v>2566</v>
      </c>
      <c r="G44" s="490"/>
      <c r="H44" s="492"/>
    </row>
    <row r="45" spans="1:8" ht="51">
      <c r="A45" s="452" t="s">
        <v>2458</v>
      </c>
      <c r="B45" s="504" t="s">
        <v>2463</v>
      </c>
      <c r="C45" s="500" t="s">
        <v>2462</v>
      </c>
      <c r="D45" s="489" t="s">
        <v>2453</v>
      </c>
      <c r="E45" s="490"/>
      <c r="F45" s="491" t="s">
        <v>2565</v>
      </c>
      <c r="G45" s="490"/>
      <c r="H45" s="492"/>
    </row>
    <row r="46" spans="1:8" ht="25.5">
      <c r="A46" s="452" t="s">
        <v>2458</v>
      </c>
      <c r="B46" s="504" t="s">
        <v>2461</v>
      </c>
      <c r="C46" s="500" t="s">
        <v>2594</v>
      </c>
      <c r="D46" s="489" t="s">
        <v>2453</v>
      </c>
      <c r="E46" s="490"/>
      <c r="F46" s="491" t="s">
        <v>2580</v>
      </c>
      <c r="G46" s="490"/>
      <c r="H46" s="492" t="s">
        <v>2590</v>
      </c>
    </row>
    <row r="47" spans="1:8" ht="114.75">
      <c r="A47" s="452" t="s">
        <v>2458</v>
      </c>
      <c r="B47" s="504" t="s">
        <v>2457</v>
      </c>
      <c r="C47" s="500" t="s">
        <v>2595</v>
      </c>
      <c r="D47" s="489" t="s">
        <v>2460</v>
      </c>
      <c r="E47" s="490"/>
      <c r="F47" s="491" t="s">
        <v>2565</v>
      </c>
      <c r="G47" s="490"/>
      <c r="H47" s="492" t="s">
        <v>2459</v>
      </c>
    </row>
    <row r="48" spans="1:8" ht="38.25">
      <c r="A48" s="452" t="s">
        <v>2458</v>
      </c>
      <c r="B48" s="504" t="s">
        <v>2596</v>
      </c>
      <c r="C48" s="500" t="s">
        <v>2456</v>
      </c>
      <c r="D48" s="489" t="s">
        <v>2455</v>
      </c>
      <c r="E48" s="490"/>
      <c r="F48" s="491" t="s">
        <v>2565</v>
      </c>
      <c r="G48" s="490"/>
      <c r="H48" s="492" t="s">
        <v>2454</v>
      </c>
    </row>
    <row r="49" spans="1:8" ht="15.75">
      <c r="A49" s="506"/>
      <c r="B49" s="507"/>
      <c r="C49" s="508"/>
      <c r="D49" s="509"/>
      <c r="E49" s="510"/>
      <c r="F49" s="510"/>
      <c r="G49" s="510"/>
      <c r="H49" s="511"/>
    </row>
    <row r="50" spans="1:8">
      <c r="A50" s="512"/>
      <c r="B50" s="446"/>
      <c r="C50" s="450"/>
      <c r="D50" s="449"/>
      <c r="E50" s="443"/>
      <c r="F50" s="443"/>
      <c r="G50" s="443"/>
      <c r="H50" s="442"/>
    </row>
    <row r="51" spans="1:8" hidden="1">
      <c r="A51" s="512"/>
      <c r="B51" s="446"/>
      <c r="C51" s="450"/>
      <c r="D51" s="449"/>
      <c r="E51" s="443"/>
      <c r="F51" s="443"/>
      <c r="G51" s="443"/>
      <c r="H51" s="442"/>
    </row>
    <row r="52" spans="1:8" hidden="1">
      <c r="A52" s="512"/>
      <c r="B52" s="446"/>
      <c r="C52" s="450"/>
      <c r="D52" s="449"/>
      <c r="E52" s="443"/>
      <c r="F52" s="513" t="s">
        <v>2597</v>
      </c>
      <c r="G52" s="443"/>
      <c r="H52" s="442"/>
    </row>
    <row r="53" spans="1:8" ht="30" hidden="1">
      <c r="A53" s="512"/>
      <c r="B53" s="446"/>
      <c r="C53" s="450"/>
      <c r="D53" s="449"/>
      <c r="E53" s="87" t="s">
        <v>2598</v>
      </c>
      <c r="F53" s="513" t="s">
        <v>2580</v>
      </c>
      <c r="G53" s="443"/>
      <c r="H53" s="442"/>
    </row>
    <row r="54" spans="1:8" ht="15" hidden="1">
      <c r="A54" s="512"/>
      <c r="B54" s="446"/>
      <c r="C54" s="450"/>
      <c r="D54" s="449"/>
      <c r="E54" s="87" t="s">
        <v>2561</v>
      </c>
      <c r="F54" s="514" t="s">
        <v>2565</v>
      </c>
      <c r="G54" s="443"/>
      <c r="H54" s="442"/>
    </row>
    <row r="55" spans="1:8" ht="51" hidden="1">
      <c r="A55" s="512"/>
      <c r="B55" s="446"/>
      <c r="C55" s="450"/>
      <c r="D55" s="449"/>
      <c r="E55" s="87" t="s">
        <v>2599</v>
      </c>
      <c r="F55" s="513" t="s">
        <v>2564</v>
      </c>
      <c r="G55" s="443"/>
      <c r="H55" s="442"/>
    </row>
    <row r="56" spans="1:8" ht="25.5" hidden="1">
      <c r="A56" s="512"/>
      <c r="B56" s="446"/>
      <c r="C56" s="450"/>
      <c r="D56" s="449"/>
      <c r="E56" s="87" t="s">
        <v>1900</v>
      </c>
      <c r="F56" s="514" t="s">
        <v>2566</v>
      </c>
      <c r="G56" s="443"/>
      <c r="H56" s="442"/>
    </row>
    <row r="57" spans="1:8" hidden="1">
      <c r="A57" s="512"/>
      <c r="B57" s="446"/>
      <c r="C57" s="450"/>
      <c r="D57" s="449"/>
      <c r="E57" s="443"/>
      <c r="F57" s="443"/>
      <c r="G57" s="443"/>
      <c r="H57" s="442"/>
    </row>
    <row r="58" spans="1:8" hidden="1">
      <c r="A58" s="512"/>
      <c r="B58" s="446"/>
      <c r="C58" s="450"/>
      <c r="D58" s="449"/>
      <c r="E58" s="443"/>
      <c r="F58" s="443"/>
      <c r="G58" s="443"/>
      <c r="H58" s="442"/>
    </row>
    <row r="59" spans="1:8">
      <c r="A59" s="512"/>
      <c r="B59" s="446"/>
      <c r="C59" s="450"/>
      <c r="D59" s="449"/>
      <c r="E59" s="443"/>
      <c r="F59" s="443"/>
      <c r="G59" s="443"/>
      <c r="H59" s="442"/>
    </row>
    <row r="60" spans="1:8">
      <c r="A60" s="512"/>
      <c r="B60" s="446"/>
      <c r="C60" s="450"/>
      <c r="D60" s="449"/>
      <c r="E60" s="443"/>
      <c r="F60" s="443"/>
      <c r="G60" s="443"/>
      <c r="H60" s="442"/>
    </row>
    <row r="61" spans="1:8">
      <c r="A61" s="512"/>
      <c r="B61" s="446"/>
      <c r="C61" s="450"/>
      <c r="D61" s="449"/>
      <c r="E61" s="443"/>
      <c r="F61" s="443"/>
      <c r="G61" s="443"/>
      <c r="H61" s="442"/>
    </row>
    <row r="62" spans="1:8">
      <c r="A62" s="512"/>
      <c r="B62" s="446"/>
      <c r="C62" s="450"/>
      <c r="D62" s="449"/>
      <c r="E62" s="443"/>
      <c r="F62" s="443"/>
      <c r="G62" s="443"/>
      <c r="H62" s="442"/>
    </row>
    <row r="63" spans="1:8">
      <c r="A63" s="512"/>
      <c r="B63" s="446"/>
      <c r="C63" s="450"/>
      <c r="D63" s="449"/>
      <c r="E63" s="443"/>
      <c r="F63" s="443"/>
      <c r="G63" s="443"/>
      <c r="H63" s="442"/>
    </row>
    <row r="64" spans="1:8">
      <c r="A64" s="451"/>
      <c r="B64" s="446"/>
      <c r="C64" s="450"/>
      <c r="D64" s="449"/>
      <c r="E64" s="443"/>
      <c r="F64" s="443"/>
      <c r="G64" s="443"/>
      <c r="H64" s="442"/>
    </row>
    <row r="65" spans="1:8">
      <c r="A65" s="451"/>
      <c r="B65" s="446"/>
      <c r="C65" s="450"/>
      <c r="D65" s="449"/>
      <c r="E65" s="443"/>
      <c r="F65" s="443"/>
      <c r="G65" s="443"/>
      <c r="H65" s="442"/>
    </row>
    <row r="66" spans="1:8">
      <c r="A66" s="451"/>
      <c r="B66" s="446"/>
      <c r="C66" s="450"/>
      <c r="D66" s="449"/>
      <c r="E66" s="443"/>
      <c r="F66" s="443"/>
      <c r="G66" s="443"/>
      <c r="H66" s="442"/>
    </row>
    <row r="67" spans="1:8">
      <c r="A67" s="451"/>
      <c r="B67" s="446"/>
      <c r="C67" s="450"/>
      <c r="D67" s="449"/>
      <c r="E67" s="443"/>
      <c r="F67" s="443"/>
      <c r="G67" s="443"/>
      <c r="H67" s="442"/>
    </row>
    <row r="68" spans="1:8">
      <c r="A68" s="451"/>
      <c r="B68" s="446"/>
      <c r="C68" s="450"/>
      <c r="D68" s="449"/>
      <c r="E68" s="443"/>
      <c r="F68" s="443"/>
      <c r="G68" s="443"/>
      <c r="H68" s="442"/>
    </row>
    <row r="69" spans="1:8">
      <c r="A69" s="451"/>
      <c r="B69" s="446"/>
      <c r="C69" s="450"/>
      <c r="D69" s="449"/>
      <c r="E69" s="443"/>
      <c r="F69" s="443"/>
      <c r="G69" s="443"/>
      <c r="H69" s="442"/>
    </row>
    <row r="70" spans="1:8">
      <c r="A70" s="451"/>
      <c r="B70" s="446"/>
      <c r="C70" s="450"/>
      <c r="D70" s="449"/>
      <c r="E70" s="443"/>
      <c r="F70" s="443"/>
      <c r="G70" s="443"/>
      <c r="H70" s="442"/>
    </row>
    <row r="71" spans="1:8">
      <c r="A71" s="451"/>
      <c r="B71" s="446"/>
      <c r="C71" s="450"/>
      <c r="D71" s="449"/>
      <c r="E71" s="443"/>
      <c r="F71" s="443"/>
      <c r="G71" s="443"/>
      <c r="H71" s="442"/>
    </row>
    <row r="72" spans="1:8">
      <c r="A72" s="451"/>
      <c r="B72" s="446"/>
      <c r="C72" s="450"/>
      <c r="D72" s="449"/>
      <c r="E72" s="443"/>
      <c r="F72" s="443"/>
      <c r="G72" s="443"/>
      <c r="H72" s="442"/>
    </row>
    <row r="73" spans="1:8">
      <c r="A73" s="451"/>
      <c r="B73" s="446"/>
      <c r="C73" s="450"/>
      <c r="D73" s="449"/>
      <c r="E73" s="443"/>
      <c r="F73" s="443"/>
      <c r="G73" s="443"/>
      <c r="H73" s="442"/>
    </row>
    <row r="74" spans="1:8">
      <c r="A74" s="451"/>
      <c r="B74" s="446"/>
      <c r="C74" s="450"/>
      <c r="D74" s="449"/>
      <c r="E74" s="443"/>
      <c r="F74" s="443"/>
      <c r="G74" s="443"/>
      <c r="H74" s="442"/>
    </row>
    <row r="75" spans="1:8">
      <c r="A75" s="451"/>
      <c r="B75" s="446"/>
      <c r="C75" s="450"/>
      <c r="D75" s="449"/>
      <c r="E75" s="443"/>
      <c r="F75" s="443"/>
      <c r="G75" s="443"/>
      <c r="H75" s="442"/>
    </row>
    <row r="76" spans="1:8">
      <c r="A76" s="451"/>
      <c r="B76" s="446"/>
      <c r="C76" s="450"/>
      <c r="D76" s="449"/>
      <c r="E76" s="443"/>
      <c r="F76" s="443"/>
      <c r="G76" s="443"/>
      <c r="H76" s="442"/>
    </row>
    <row r="77" spans="1:8">
      <c r="A77" s="451"/>
      <c r="B77" s="446"/>
      <c r="C77" s="450"/>
      <c r="D77" s="449"/>
      <c r="E77" s="443"/>
      <c r="F77" s="443"/>
      <c r="G77" s="443"/>
      <c r="H77" s="442"/>
    </row>
    <row r="78" spans="1:8">
      <c r="A78" s="451"/>
      <c r="B78" s="446"/>
      <c r="C78" s="450"/>
      <c r="D78" s="449"/>
      <c r="E78" s="443"/>
      <c r="F78" s="443"/>
      <c r="G78" s="443"/>
      <c r="H78" s="442"/>
    </row>
    <row r="79" spans="1:8">
      <c r="A79" s="451"/>
      <c r="B79" s="446"/>
      <c r="C79" s="450"/>
      <c r="D79" s="449"/>
      <c r="E79" s="443"/>
      <c r="F79" s="443"/>
      <c r="G79" s="443"/>
      <c r="H79" s="442"/>
    </row>
    <row r="80" spans="1:8">
      <c r="A80" s="451"/>
      <c r="B80" s="446"/>
      <c r="C80" s="450"/>
      <c r="D80" s="449"/>
      <c r="E80" s="443"/>
      <c r="F80" s="443"/>
      <c r="G80" s="443"/>
      <c r="H80" s="442"/>
    </row>
    <row r="81" spans="1:8">
      <c r="A81" s="451"/>
      <c r="B81" s="446"/>
      <c r="C81" s="450"/>
      <c r="D81" s="449"/>
      <c r="E81" s="443"/>
      <c r="F81" s="443"/>
      <c r="G81" s="443"/>
      <c r="H81" s="442"/>
    </row>
    <row r="82" spans="1:8">
      <c r="A82" s="451"/>
      <c r="B82" s="446"/>
      <c r="C82" s="450"/>
      <c r="D82" s="449"/>
      <c r="E82" s="443"/>
      <c r="F82" s="443"/>
      <c r="G82" s="443"/>
      <c r="H82" s="442"/>
    </row>
    <row r="83" spans="1:8">
      <c r="A83" s="451"/>
      <c r="B83" s="446"/>
      <c r="C83" s="450"/>
      <c r="D83" s="449"/>
      <c r="E83" s="443"/>
      <c r="F83" s="443"/>
      <c r="G83" s="443"/>
      <c r="H83" s="442"/>
    </row>
  </sheetData>
  <sheetProtection algorithmName="SHA-512" hashValue="io1ys/XzAzVJnf/l0mYHC+gD+b9fjmWVVfLQu062YqM3MPQdFf6QPhp69wp/6FXyqqSpVFADw9hntndppr1Isg==" saltValue="dhdfGXxoG963Wf7Bhcn1aQ==" spinCount="100000" sheet="1" objects="1" scenarios="1"/>
  <mergeCells count="2">
    <mergeCell ref="B3:H3"/>
    <mergeCell ref="B4:H4"/>
  </mergeCells>
  <dataValidations count="2">
    <dataValidation type="list" allowBlank="1" showInputMessage="1" showErrorMessage="1" sqref="E7:E48">
      <formula1>$E$54:$E$56</formula1>
    </dataValidation>
    <dataValidation type="list" allowBlank="1" showInputMessage="1" showErrorMessage="1" sqref="F7:F48">
      <formula1>$F$53:$F$56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29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'C:\IHRU\PRR\[1D_RequisitosLegais_2021 11 07.xlsx]Aux'!#REF!</xm:f>
          </x14:formula1>
          <xm:sqref>E49:G49 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8" t="s">
        <v>1910</v>
      </c>
    </row>
    <row r="2" spans="1:4" ht="15" customHeight="1">
      <c r="A2" s="159" t="s">
        <v>1907</v>
      </c>
      <c r="B2" s="152"/>
      <c r="C2" s="152"/>
      <c r="D2" s="152"/>
    </row>
    <row r="3" spans="1:4" ht="15" customHeight="1">
      <c r="A3" s="159" t="s">
        <v>714</v>
      </c>
      <c r="B3" s="152"/>
      <c r="C3" s="152"/>
      <c r="D3" s="152"/>
    </row>
    <row r="4" spans="1:4" ht="15" customHeight="1"/>
    <row r="5" spans="1:4" ht="15" customHeight="1"/>
    <row r="6" spans="1:4" ht="60" customHeight="1">
      <c r="A6" s="636" t="s">
        <v>364</v>
      </c>
      <c r="B6" s="636"/>
      <c r="C6" s="636" t="s">
        <v>1804</v>
      </c>
      <c r="D6" s="636"/>
    </row>
    <row r="7" spans="1:4" ht="15" customHeight="1">
      <c r="A7" s="636"/>
      <c r="B7" s="636"/>
      <c r="C7" s="637" t="s">
        <v>358</v>
      </c>
      <c r="D7" s="637"/>
    </row>
    <row r="8" spans="1:4" ht="15" customHeight="1">
      <c r="A8" s="636"/>
      <c r="B8" s="636"/>
      <c r="C8" s="637" t="s">
        <v>1908</v>
      </c>
      <c r="D8" s="637"/>
    </row>
    <row r="9" spans="1:4" ht="15" customHeight="1">
      <c r="A9" s="636"/>
      <c r="B9" s="636"/>
      <c r="C9" s="637" t="s">
        <v>1078</v>
      </c>
      <c r="D9" s="637"/>
    </row>
    <row r="10" spans="1:4" ht="15" customHeight="1">
      <c r="A10" s="634" t="s">
        <v>359</v>
      </c>
      <c r="B10" s="635" t="s">
        <v>360</v>
      </c>
      <c r="C10" s="153">
        <v>5.61</v>
      </c>
      <c r="D10" s="155" t="s">
        <v>361</v>
      </c>
    </row>
    <row r="11" spans="1:4" ht="15" customHeight="1">
      <c r="A11" s="632" t="s">
        <v>17</v>
      </c>
      <c r="B11" s="633" t="s">
        <v>362</v>
      </c>
      <c r="C11" s="156">
        <v>5.63</v>
      </c>
      <c r="D11" s="158" t="s">
        <v>361</v>
      </c>
    </row>
    <row r="12" spans="1:4" ht="15" customHeight="1">
      <c r="A12" s="634" t="s">
        <v>1</v>
      </c>
      <c r="B12" s="635" t="s">
        <v>363</v>
      </c>
      <c r="C12" s="153">
        <v>4.8499999999999996</v>
      </c>
      <c r="D12" s="155" t="s">
        <v>361</v>
      </c>
    </row>
    <row r="13" spans="1:4" ht="15" customHeight="1">
      <c r="A13" s="632" t="s">
        <v>67</v>
      </c>
      <c r="B13" s="633" t="s">
        <v>372</v>
      </c>
      <c r="C13" s="157">
        <v>4</v>
      </c>
      <c r="D13" s="158" t="s">
        <v>361</v>
      </c>
    </row>
    <row r="14" spans="1:4" ht="15" customHeight="1">
      <c r="A14" s="634" t="s">
        <v>66</v>
      </c>
      <c r="B14" s="635" t="s">
        <v>373</v>
      </c>
      <c r="C14" s="153">
        <v>3.13</v>
      </c>
      <c r="D14" s="155" t="s">
        <v>361</v>
      </c>
    </row>
    <row r="15" spans="1:4" ht="15" customHeight="1">
      <c r="A15" s="632" t="s">
        <v>101</v>
      </c>
      <c r="B15" s="633" t="s">
        <v>374</v>
      </c>
      <c r="C15" s="157">
        <v>4</v>
      </c>
      <c r="D15" s="158" t="s">
        <v>361</v>
      </c>
    </row>
    <row r="16" spans="1:4" ht="15" customHeight="1">
      <c r="A16" s="634" t="s">
        <v>187</v>
      </c>
      <c r="B16" s="635" t="s">
        <v>375</v>
      </c>
      <c r="C16" s="154" t="s">
        <v>361</v>
      </c>
      <c r="D16" s="155" t="s">
        <v>1081</v>
      </c>
    </row>
    <row r="17" spans="1:4" ht="15" customHeight="1">
      <c r="A17" s="632" t="s">
        <v>197</v>
      </c>
      <c r="B17" s="633" t="s">
        <v>376</v>
      </c>
      <c r="C17" s="156">
        <v>3.37</v>
      </c>
      <c r="D17" s="158" t="s">
        <v>361</v>
      </c>
    </row>
    <row r="18" spans="1:4" ht="15" customHeight="1">
      <c r="A18" s="634" t="s">
        <v>231</v>
      </c>
      <c r="B18" s="635" t="s">
        <v>377</v>
      </c>
      <c r="C18" s="153">
        <v>2.86</v>
      </c>
      <c r="D18" s="155" t="s">
        <v>361</v>
      </c>
    </row>
    <row r="19" spans="1:4" ht="15" customHeight="1">
      <c r="A19" s="632" t="s">
        <v>245</v>
      </c>
      <c r="B19" s="633" t="s">
        <v>378</v>
      </c>
      <c r="C19" s="156">
        <v>2.88</v>
      </c>
      <c r="D19" s="158" t="s">
        <v>361</v>
      </c>
    </row>
    <row r="20" spans="1:4" ht="15" customHeight="1">
      <c r="A20" s="634" t="s">
        <v>246</v>
      </c>
      <c r="B20" s="635" t="s">
        <v>379</v>
      </c>
      <c r="C20" s="153">
        <v>3.51</v>
      </c>
      <c r="D20" s="155" t="s">
        <v>361</v>
      </c>
    </row>
    <row r="21" spans="1:4" ht="15" customHeight="1">
      <c r="A21" s="632" t="s">
        <v>315</v>
      </c>
      <c r="B21" s="633" t="s">
        <v>380</v>
      </c>
      <c r="C21" s="156">
        <v>3.48</v>
      </c>
      <c r="D21" s="158" t="s">
        <v>361</v>
      </c>
    </row>
    <row r="22" spans="1:4" ht="15" customHeight="1">
      <c r="A22" s="634" t="s">
        <v>321</v>
      </c>
      <c r="B22" s="635" t="s">
        <v>381</v>
      </c>
      <c r="C22" s="153">
        <v>4.7300000000000004</v>
      </c>
      <c r="D22" s="155" t="s">
        <v>361</v>
      </c>
    </row>
    <row r="23" spans="1:4" ht="15" customHeight="1">
      <c r="A23" s="632" t="s">
        <v>333</v>
      </c>
      <c r="B23" s="633" t="s">
        <v>382</v>
      </c>
      <c r="C23" s="156">
        <v>3.13</v>
      </c>
      <c r="D23" s="158" t="s">
        <v>361</v>
      </c>
    </row>
    <row r="24" spans="1:4" ht="15" customHeight="1">
      <c r="A24" s="634" t="s">
        <v>61</v>
      </c>
      <c r="B24" s="635" t="s">
        <v>365</v>
      </c>
      <c r="C24" s="153">
        <v>4.82</v>
      </c>
      <c r="D24" s="155" t="s">
        <v>361</v>
      </c>
    </row>
    <row r="25" spans="1:4" ht="15" customHeight="1">
      <c r="A25" s="632" t="s">
        <v>60</v>
      </c>
      <c r="B25" s="633" t="s">
        <v>383</v>
      </c>
      <c r="C25" s="156">
        <v>3.38</v>
      </c>
      <c r="D25" s="158" t="s">
        <v>361</v>
      </c>
    </row>
    <row r="26" spans="1:4" ht="15" customHeight="1">
      <c r="A26" s="634" t="s">
        <v>80</v>
      </c>
      <c r="B26" s="635" t="s">
        <v>384</v>
      </c>
      <c r="C26" s="153">
        <v>3.95</v>
      </c>
      <c r="D26" s="155" t="s">
        <v>361</v>
      </c>
    </row>
    <row r="27" spans="1:4" ht="15" customHeight="1">
      <c r="A27" s="632" t="s">
        <v>91</v>
      </c>
      <c r="B27" s="633" t="s">
        <v>385</v>
      </c>
      <c r="C27" s="156">
        <v>5.26</v>
      </c>
      <c r="D27" s="158" t="s">
        <v>361</v>
      </c>
    </row>
    <row r="28" spans="1:4" ht="15" customHeight="1">
      <c r="A28" s="634" t="s">
        <v>132</v>
      </c>
      <c r="B28" s="635" t="s">
        <v>386</v>
      </c>
      <c r="C28" s="153">
        <v>4.59</v>
      </c>
      <c r="D28" s="155" t="s">
        <v>361</v>
      </c>
    </row>
    <row r="29" spans="1:4" ht="15" customHeight="1">
      <c r="A29" s="632" t="s">
        <v>305</v>
      </c>
      <c r="B29" s="633" t="s">
        <v>387</v>
      </c>
      <c r="C29" s="157" t="s">
        <v>361</v>
      </c>
      <c r="D29" s="158" t="s">
        <v>1081</v>
      </c>
    </row>
    <row r="30" spans="1:4" ht="15" customHeight="1">
      <c r="A30" s="634" t="s">
        <v>343</v>
      </c>
      <c r="B30" s="635" t="s">
        <v>388</v>
      </c>
      <c r="C30" s="153">
        <v>3.39</v>
      </c>
      <c r="D30" s="155" t="s">
        <v>361</v>
      </c>
    </row>
    <row r="31" spans="1:4" ht="15" customHeight="1">
      <c r="A31" s="632" t="s">
        <v>94</v>
      </c>
      <c r="B31" s="633" t="s">
        <v>712</v>
      </c>
      <c r="C31" s="156">
        <v>3.57</v>
      </c>
      <c r="D31" s="158" t="s">
        <v>361</v>
      </c>
    </row>
    <row r="32" spans="1:4" ht="15" customHeight="1">
      <c r="A32" s="634" t="s">
        <v>93</v>
      </c>
      <c r="B32" s="635" t="s">
        <v>711</v>
      </c>
      <c r="C32" s="153">
        <v>2.86</v>
      </c>
      <c r="D32" s="155" t="s">
        <v>361</v>
      </c>
    </row>
    <row r="33" spans="1:4" ht="15" customHeight="1">
      <c r="A33" s="632" t="s">
        <v>136</v>
      </c>
      <c r="B33" s="633" t="s">
        <v>710</v>
      </c>
      <c r="C33" s="156">
        <v>2.91</v>
      </c>
      <c r="D33" s="158" t="s">
        <v>361</v>
      </c>
    </row>
    <row r="34" spans="1:4" ht="15" customHeight="1">
      <c r="A34" s="634" t="s">
        <v>156</v>
      </c>
      <c r="B34" s="635" t="s">
        <v>709</v>
      </c>
      <c r="C34" s="153">
        <v>3.75</v>
      </c>
      <c r="D34" s="155" t="s">
        <v>361</v>
      </c>
    </row>
    <row r="35" spans="1:4" ht="15" customHeight="1">
      <c r="A35" s="632" t="s">
        <v>199</v>
      </c>
      <c r="B35" s="633" t="s">
        <v>708</v>
      </c>
      <c r="C35" s="157" t="s">
        <v>361</v>
      </c>
      <c r="D35" s="158" t="s">
        <v>1081</v>
      </c>
    </row>
    <row r="36" spans="1:4" ht="15" customHeight="1">
      <c r="A36" s="634" t="s">
        <v>255</v>
      </c>
      <c r="B36" s="635" t="s">
        <v>707</v>
      </c>
      <c r="C36" s="153">
        <v>2.75</v>
      </c>
      <c r="D36" s="155" t="s">
        <v>361</v>
      </c>
    </row>
    <row r="37" spans="1:4" ht="15" customHeight="1">
      <c r="A37" s="632" t="s">
        <v>323</v>
      </c>
      <c r="B37" s="633" t="s">
        <v>706</v>
      </c>
      <c r="C37" s="157" t="s">
        <v>361</v>
      </c>
      <c r="D37" s="158" t="s">
        <v>1081</v>
      </c>
    </row>
    <row r="38" spans="1:4" ht="15" customHeight="1">
      <c r="A38" s="634" t="s">
        <v>334</v>
      </c>
      <c r="B38" s="635" t="s">
        <v>705</v>
      </c>
      <c r="C38" s="154">
        <v>4</v>
      </c>
      <c r="D38" s="155" t="s">
        <v>361</v>
      </c>
    </row>
    <row r="39" spans="1:4" ht="15" customHeight="1">
      <c r="A39" s="632" t="s">
        <v>348</v>
      </c>
      <c r="B39" s="633" t="s">
        <v>704</v>
      </c>
      <c r="C39" s="156">
        <v>3.12</v>
      </c>
      <c r="D39" s="158" t="s">
        <v>361</v>
      </c>
    </row>
    <row r="40" spans="1:4" ht="15" customHeight="1">
      <c r="A40" s="634" t="s">
        <v>72</v>
      </c>
      <c r="B40" s="635" t="s">
        <v>703</v>
      </c>
      <c r="C40" s="153">
        <v>6.12</v>
      </c>
      <c r="D40" s="155" t="s">
        <v>361</v>
      </c>
    </row>
    <row r="41" spans="1:4" ht="15" customHeight="1">
      <c r="A41" s="632" t="s">
        <v>71</v>
      </c>
      <c r="B41" s="633" t="s">
        <v>702</v>
      </c>
      <c r="C41" s="156">
        <v>3.73</v>
      </c>
      <c r="D41" s="158" t="s">
        <v>361</v>
      </c>
    </row>
    <row r="42" spans="1:4" ht="15" customHeight="1">
      <c r="A42" s="634" t="s">
        <v>1079</v>
      </c>
      <c r="B42" s="635" t="s">
        <v>1080</v>
      </c>
      <c r="C42" s="154" t="s">
        <v>361</v>
      </c>
      <c r="D42" s="155" t="s">
        <v>1081</v>
      </c>
    </row>
    <row r="43" spans="1:4" ht="15" customHeight="1">
      <c r="A43" s="632" t="s">
        <v>1082</v>
      </c>
      <c r="B43" s="633" t="s">
        <v>1083</v>
      </c>
      <c r="C43" s="157" t="s">
        <v>361</v>
      </c>
      <c r="D43" s="158" t="s">
        <v>1081</v>
      </c>
    </row>
    <row r="44" spans="1:4" ht="15" customHeight="1">
      <c r="A44" s="634" t="s">
        <v>1084</v>
      </c>
      <c r="B44" s="635" t="s">
        <v>1085</v>
      </c>
      <c r="C44" s="154" t="s">
        <v>361</v>
      </c>
      <c r="D44" s="155" t="s">
        <v>1081</v>
      </c>
    </row>
    <row r="45" spans="1:4" ht="15" customHeight="1">
      <c r="A45" s="632" t="s">
        <v>1086</v>
      </c>
      <c r="B45" s="633" t="s">
        <v>1087</v>
      </c>
      <c r="C45" s="157" t="s">
        <v>361</v>
      </c>
      <c r="D45" s="158" t="s">
        <v>1081</v>
      </c>
    </row>
    <row r="46" spans="1:4" ht="15" customHeight="1">
      <c r="A46" s="634" t="s">
        <v>1088</v>
      </c>
      <c r="B46" s="635" t="s">
        <v>1089</v>
      </c>
      <c r="C46" s="154" t="s">
        <v>361</v>
      </c>
      <c r="D46" s="155" t="s">
        <v>1081</v>
      </c>
    </row>
    <row r="47" spans="1:4" ht="15" customHeight="1">
      <c r="A47" s="632" t="s">
        <v>1090</v>
      </c>
      <c r="B47" s="633" t="s">
        <v>1091</v>
      </c>
      <c r="C47" s="157" t="s">
        <v>361</v>
      </c>
      <c r="D47" s="158" t="s">
        <v>1081</v>
      </c>
    </row>
    <row r="48" spans="1:4" ht="15" customHeight="1">
      <c r="A48" s="634" t="s">
        <v>1092</v>
      </c>
      <c r="B48" s="635" t="s">
        <v>1093</v>
      </c>
      <c r="C48" s="154" t="s">
        <v>361</v>
      </c>
      <c r="D48" s="155" t="s">
        <v>1081</v>
      </c>
    </row>
    <row r="49" spans="1:4" ht="15" customHeight="1">
      <c r="A49" s="632" t="s">
        <v>1094</v>
      </c>
      <c r="B49" s="633" t="s">
        <v>1095</v>
      </c>
      <c r="C49" s="157" t="s">
        <v>361</v>
      </c>
      <c r="D49" s="158" t="s">
        <v>1081</v>
      </c>
    </row>
    <row r="50" spans="1:4" ht="15" customHeight="1">
      <c r="A50" s="634" t="s">
        <v>1096</v>
      </c>
      <c r="B50" s="635" t="s">
        <v>1097</v>
      </c>
      <c r="C50" s="154" t="s">
        <v>361</v>
      </c>
      <c r="D50" s="155" t="s">
        <v>1081</v>
      </c>
    </row>
    <row r="51" spans="1:4" ht="15" customHeight="1">
      <c r="A51" s="632" t="s">
        <v>1098</v>
      </c>
      <c r="B51" s="633" t="s">
        <v>1099</v>
      </c>
      <c r="C51" s="157" t="s">
        <v>361</v>
      </c>
      <c r="D51" s="158" t="s">
        <v>1081</v>
      </c>
    </row>
    <row r="52" spans="1:4" ht="15" customHeight="1">
      <c r="A52" s="634" t="s">
        <v>1104</v>
      </c>
      <c r="B52" s="635" t="s">
        <v>1105</v>
      </c>
      <c r="C52" s="153">
        <v>4.07</v>
      </c>
      <c r="D52" s="155" t="s">
        <v>361</v>
      </c>
    </row>
    <row r="53" spans="1:4" ht="15" customHeight="1">
      <c r="A53" s="632" t="s">
        <v>1106</v>
      </c>
      <c r="B53" s="633" t="s">
        <v>1107</v>
      </c>
      <c r="C53" s="157" t="s">
        <v>361</v>
      </c>
      <c r="D53" s="158" t="s">
        <v>1081</v>
      </c>
    </row>
    <row r="54" spans="1:4" ht="15" customHeight="1">
      <c r="A54" s="634" t="s">
        <v>1108</v>
      </c>
      <c r="B54" s="635" t="s">
        <v>1109</v>
      </c>
      <c r="C54" s="154" t="s">
        <v>361</v>
      </c>
      <c r="D54" s="155" t="s">
        <v>1081</v>
      </c>
    </row>
    <row r="55" spans="1:4" ht="15" customHeight="1">
      <c r="A55" s="632" t="s">
        <v>1110</v>
      </c>
      <c r="B55" s="633" t="s">
        <v>1111</v>
      </c>
      <c r="C55" s="157" t="s">
        <v>361</v>
      </c>
      <c r="D55" s="158" t="s">
        <v>1081</v>
      </c>
    </row>
    <row r="56" spans="1:4" ht="15" customHeight="1">
      <c r="A56" s="634" t="s">
        <v>1100</v>
      </c>
      <c r="B56" s="635" t="s">
        <v>1101</v>
      </c>
      <c r="C56" s="154" t="s">
        <v>361</v>
      </c>
      <c r="D56" s="155" t="s">
        <v>1081</v>
      </c>
    </row>
    <row r="57" spans="1:4" ht="15" customHeight="1">
      <c r="A57" s="632" t="s">
        <v>1102</v>
      </c>
      <c r="B57" s="633" t="s">
        <v>1103</v>
      </c>
      <c r="C57" s="157" t="s">
        <v>361</v>
      </c>
      <c r="D57" s="158" t="s">
        <v>1081</v>
      </c>
    </row>
    <row r="58" spans="1:4" ht="15" customHeight="1">
      <c r="A58" s="634" t="s">
        <v>131</v>
      </c>
      <c r="B58" s="635" t="s">
        <v>701</v>
      </c>
      <c r="C58" s="153">
        <v>5.81</v>
      </c>
      <c r="D58" s="155" t="s">
        <v>361</v>
      </c>
    </row>
    <row r="59" spans="1:4" ht="15" customHeight="1">
      <c r="A59" s="632" t="s">
        <v>131</v>
      </c>
      <c r="B59" s="633" t="s">
        <v>1112</v>
      </c>
      <c r="C59" s="156">
        <v>6.13</v>
      </c>
      <c r="D59" s="158" t="s">
        <v>361</v>
      </c>
    </row>
    <row r="60" spans="1:4" ht="15" customHeight="1">
      <c r="A60" s="634" t="s">
        <v>1113</v>
      </c>
      <c r="B60" s="635" t="s">
        <v>1114</v>
      </c>
      <c r="C60" s="154" t="s">
        <v>361</v>
      </c>
      <c r="D60" s="155" t="s">
        <v>1081</v>
      </c>
    </row>
    <row r="61" spans="1:4" ht="15" customHeight="1">
      <c r="A61" s="632" t="s">
        <v>1115</v>
      </c>
      <c r="B61" s="633" t="s">
        <v>1116</v>
      </c>
      <c r="C61" s="157" t="s">
        <v>361</v>
      </c>
      <c r="D61" s="158" t="s">
        <v>1081</v>
      </c>
    </row>
    <row r="62" spans="1:4" ht="15" customHeight="1">
      <c r="A62" s="634" t="s">
        <v>1117</v>
      </c>
      <c r="B62" s="635" t="s">
        <v>1118</v>
      </c>
      <c r="C62" s="153">
        <v>5.73</v>
      </c>
      <c r="D62" s="155" t="s">
        <v>361</v>
      </c>
    </row>
    <row r="63" spans="1:4" ht="15" customHeight="1">
      <c r="A63" s="632" t="s">
        <v>152</v>
      </c>
      <c r="B63" s="633" t="s">
        <v>700</v>
      </c>
      <c r="C63" s="156">
        <v>5.45</v>
      </c>
      <c r="D63" s="158" t="s">
        <v>361</v>
      </c>
    </row>
    <row r="64" spans="1:4" ht="15" customHeight="1">
      <c r="A64" s="634" t="s">
        <v>1203</v>
      </c>
      <c r="B64" s="635" t="s">
        <v>1204</v>
      </c>
      <c r="C64" s="153">
        <v>5.52</v>
      </c>
      <c r="D64" s="155" t="s">
        <v>361</v>
      </c>
    </row>
    <row r="65" spans="1:4" ht="15" customHeight="1">
      <c r="A65" s="632" t="s">
        <v>1199</v>
      </c>
      <c r="B65" s="633" t="s">
        <v>1200</v>
      </c>
      <c r="C65" s="157" t="s">
        <v>361</v>
      </c>
      <c r="D65" s="158" t="s">
        <v>1081</v>
      </c>
    </row>
    <row r="66" spans="1:4" ht="15" customHeight="1">
      <c r="A66" s="634" t="s">
        <v>1201</v>
      </c>
      <c r="B66" s="635" t="s">
        <v>1202</v>
      </c>
      <c r="C66" s="153">
        <v>5.99</v>
      </c>
      <c r="D66" s="155" t="s">
        <v>361</v>
      </c>
    </row>
    <row r="67" spans="1:4" ht="15" customHeight="1">
      <c r="A67" s="632" t="s">
        <v>1205</v>
      </c>
      <c r="B67" s="633" t="s">
        <v>1206</v>
      </c>
      <c r="C67" s="156">
        <v>4.9000000000000004</v>
      </c>
      <c r="D67" s="158" t="s">
        <v>361</v>
      </c>
    </row>
    <row r="68" spans="1:4" ht="15" customHeight="1">
      <c r="A68" s="634" t="s">
        <v>1207</v>
      </c>
      <c r="B68" s="635" t="s">
        <v>1208</v>
      </c>
      <c r="C68" s="154" t="s">
        <v>361</v>
      </c>
      <c r="D68" s="155" t="s">
        <v>1081</v>
      </c>
    </row>
    <row r="69" spans="1:4" ht="15" customHeight="1">
      <c r="A69" s="632" t="s">
        <v>1209</v>
      </c>
      <c r="B69" s="633" t="s">
        <v>1210</v>
      </c>
      <c r="C69" s="156">
        <v>5.0199999999999996</v>
      </c>
      <c r="D69" s="158" t="s">
        <v>361</v>
      </c>
    </row>
    <row r="70" spans="1:4" ht="15" customHeight="1">
      <c r="A70" s="634" t="s">
        <v>1211</v>
      </c>
      <c r="B70" s="635" t="s">
        <v>1212</v>
      </c>
      <c r="C70" s="154" t="s">
        <v>361</v>
      </c>
      <c r="D70" s="155" t="s">
        <v>1081</v>
      </c>
    </row>
    <row r="71" spans="1:4" ht="15" customHeight="1">
      <c r="A71" s="632" t="s">
        <v>178</v>
      </c>
      <c r="B71" s="633" t="s">
        <v>699</v>
      </c>
      <c r="C71" s="156">
        <v>6.09</v>
      </c>
      <c r="D71" s="158" t="s">
        <v>361</v>
      </c>
    </row>
    <row r="72" spans="1:4" ht="15" customHeight="1">
      <c r="A72" s="634" t="s">
        <v>1213</v>
      </c>
      <c r="B72" s="635" t="s">
        <v>1214</v>
      </c>
      <c r="C72" s="153">
        <v>5.79</v>
      </c>
      <c r="D72" s="155" t="s">
        <v>361</v>
      </c>
    </row>
    <row r="73" spans="1:4" ht="15" customHeight="1">
      <c r="A73" s="632" t="s">
        <v>1227</v>
      </c>
      <c r="B73" s="633" t="s">
        <v>1228</v>
      </c>
      <c r="C73" s="156">
        <v>5.72</v>
      </c>
      <c r="D73" s="158" t="s">
        <v>361</v>
      </c>
    </row>
    <row r="74" spans="1:4" ht="15" customHeight="1">
      <c r="A74" s="634" t="s">
        <v>1229</v>
      </c>
      <c r="B74" s="635" t="s">
        <v>1230</v>
      </c>
      <c r="C74" s="153">
        <v>6.7</v>
      </c>
      <c r="D74" s="155" t="s">
        <v>361</v>
      </c>
    </row>
    <row r="75" spans="1:4" ht="15" customHeight="1">
      <c r="A75" s="632" t="s">
        <v>1215</v>
      </c>
      <c r="B75" s="633" t="s">
        <v>1216</v>
      </c>
      <c r="C75" s="157" t="s">
        <v>361</v>
      </c>
      <c r="D75" s="158" t="s">
        <v>1081</v>
      </c>
    </row>
    <row r="76" spans="1:4" ht="15" customHeight="1">
      <c r="A76" s="634" t="s">
        <v>1217</v>
      </c>
      <c r="B76" s="635" t="s">
        <v>1218</v>
      </c>
      <c r="C76" s="154" t="s">
        <v>361</v>
      </c>
      <c r="D76" s="155" t="s">
        <v>1081</v>
      </c>
    </row>
    <row r="77" spans="1:4" ht="15" customHeight="1">
      <c r="A77" s="632" t="s">
        <v>1219</v>
      </c>
      <c r="B77" s="633" t="s">
        <v>1220</v>
      </c>
      <c r="C77" s="156">
        <v>6.29</v>
      </c>
      <c r="D77" s="158" t="s">
        <v>361</v>
      </c>
    </row>
    <row r="78" spans="1:4" ht="15" customHeight="1">
      <c r="A78" s="634" t="s">
        <v>1231</v>
      </c>
      <c r="B78" s="635" t="s">
        <v>1232</v>
      </c>
      <c r="C78" s="153">
        <v>5.88</v>
      </c>
      <c r="D78" s="155" t="s">
        <v>361</v>
      </c>
    </row>
    <row r="79" spans="1:4" ht="15" customHeight="1">
      <c r="A79" s="632" t="s">
        <v>1225</v>
      </c>
      <c r="B79" s="633" t="s">
        <v>1226</v>
      </c>
      <c r="C79" s="156">
        <v>6.07</v>
      </c>
      <c r="D79" s="158" t="s">
        <v>361</v>
      </c>
    </row>
    <row r="80" spans="1:4" ht="15" customHeight="1">
      <c r="A80" s="634" t="s">
        <v>1221</v>
      </c>
      <c r="B80" s="635" t="s">
        <v>1222</v>
      </c>
      <c r="C80" s="154" t="s">
        <v>361</v>
      </c>
      <c r="D80" s="155" t="s">
        <v>1081</v>
      </c>
    </row>
    <row r="81" spans="1:4" ht="15" customHeight="1">
      <c r="A81" s="632" t="s">
        <v>1223</v>
      </c>
      <c r="B81" s="633" t="s">
        <v>1224</v>
      </c>
      <c r="C81" s="156">
        <v>5.13</v>
      </c>
      <c r="D81" s="158" t="s">
        <v>361</v>
      </c>
    </row>
    <row r="82" spans="1:4" ht="15" customHeight="1">
      <c r="A82" s="634" t="s">
        <v>184</v>
      </c>
      <c r="B82" s="635" t="s">
        <v>698</v>
      </c>
      <c r="C82" s="153">
        <v>7.72</v>
      </c>
      <c r="D82" s="155" t="s">
        <v>361</v>
      </c>
    </row>
    <row r="83" spans="1:4" ht="15" customHeight="1">
      <c r="A83" s="632" t="s">
        <v>1233</v>
      </c>
      <c r="B83" s="633" t="s">
        <v>1234</v>
      </c>
      <c r="C83" s="156">
        <v>6.38</v>
      </c>
      <c r="D83" s="158" t="s">
        <v>361</v>
      </c>
    </row>
    <row r="84" spans="1:4" ht="15" customHeight="1">
      <c r="A84" s="634" t="s">
        <v>1235</v>
      </c>
      <c r="B84" s="635" t="s">
        <v>1236</v>
      </c>
      <c r="C84" s="153">
        <v>8.81</v>
      </c>
      <c r="D84" s="155" t="s">
        <v>361</v>
      </c>
    </row>
    <row r="85" spans="1:4" ht="15" customHeight="1">
      <c r="A85" s="632" t="s">
        <v>1237</v>
      </c>
      <c r="B85" s="633" t="s">
        <v>1238</v>
      </c>
      <c r="C85" s="156">
        <v>6.48</v>
      </c>
      <c r="D85" s="158" t="s">
        <v>361</v>
      </c>
    </row>
    <row r="86" spans="1:4" ht="15" customHeight="1">
      <c r="A86" s="634" t="s">
        <v>1239</v>
      </c>
      <c r="B86" s="635" t="s">
        <v>1240</v>
      </c>
      <c r="C86" s="153">
        <v>7.72</v>
      </c>
      <c r="D86" s="155" t="s">
        <v>361</v>
      </c>
    </row>
    <row r="87" spans="1:4" ht="15" customHeight="1">
      <c r="A87" s="632" t="s">
        <v>220</v>
      </c>
      <c r="B87" s="633" t="s">
        <v>697</v>
      </c>
      <c r="C87" s="156">
        <v>3.32</v>
      </c>
      <c r="D87" s="158" t="s">
        <v>361</v>
      </c>
    </row>
    <row r="88" spans="1:4" ht="15" customHeight="1">
      <c r="A88" s="634" t="s">
        <v>1161</v>
      </c>
      <c r="B88" s="635" t="s">
        <v>1162</v>
      </c>
      <c r="C88" s="154" t="s">
        <v>361</v>
      </c>
      <c r="D88" s="155" t="s">
        <v>1081</v>
      </c>
    </row>
    <row r="89" spans="1:4" ht="15" customHeight="1">
      <c r="A89" s="632" t="s">
        <v>1163</v>
      </c>
      <c r="B89" s="633" t="s">
        <v>1164</v>
      </c>
      <c r="C89" s="157" t="s">
        <v>361</v>
      </c>
      <c r="D89" s="158" t="s">
        <v>1081</v>
      </c>
    </row>
    <row r="90" spans="1:4" ht="15" customHeight="1">
      <c r="A90" s="634" t="s">
        <v>1165</v>
      </c>
      <c r="B90" s="635" t="s">
        <v>1166</v>
      </c>
      <c r="C90" s="153">
        <v>2.92</v>
      </c>
      <c r="D90" s="155" t="s">
        <v>361</v>
      </c>
    </row>
    <row r="91" spans="1:4" ht="15" customHeight="1">
      <c r="A91" s="632" t="s">
        <v>1167</v>
      </c>
      <c r="B91" s="633" t="s">
        <v>1168</v>
      </c>
      <c r="C91" s="157" t="s">
        <v>361</v>
      </c>
      <c r="D91" s="158" t="s">
        <v>1081</v>
      </c>
    </row>
    <row r="92" spans="1:4" ht="15" customHeight="1">
      <c r="A92" s="634" t="s">
        <v>1169</v>
      </c>
      <c r="B92" s="635" t="s">
        <v>1170</v>
      </c>
      <c r="C92" s="154" t="s">
        <v>361</v>
      </c>
      <c r="D92" s="155" t="s">
        <v>1081</v>
      </c>
    </row>
    <row r="93" spans="1:4" ht="15" customHeight="1">
      <c r="A93" s="632" t="s">
        <v>1171</v>
      </c>
      <c r="B93" s="633" t="s">
        <v>1172</v>
      </c>
      <c r="C93" s="157" t="s">
        <v>361</v>
      </c>
      <c r="D93" s="158" t="s">
        <v>1081</v>
      </c>
    </row>
    <row r="94" spans="1:4" ht="15" customHeight="1">
      <c r="A94" s="634" t="s">
        <v>1173</v>
      </c>
      <c r="B94" s="635" t="s">
        <v>1174</v>
      </c>
      <c r="C94" s="154" t="s">
        <v>361</v>
      </c>
      <c r="D94" s="155" t="s">
        <v>1081</v>
      </c>
    </row>
    <row r="95" spans="1:4" ht="15" customHeight="1">
      <c r="A95" s="632" t="s">
        <v>1175</v>
      </c>
      <c r="B95" s="633" t="s">
        <v>1176</v>
      </c>
      <c r="C95" s="157" t="s">
        <v>361</v>
      </c>
      <c r="D95" s="158" t="s">
        <v>1081</v>
      </c>
    </row>
    <row r="96" spans="1:4" ht="15" customHeight="1">
      <c r="A96" s="634" t="s">
        <v>1179</v>
      </c>
      <c r="B96" s="635" t="s">
        <v>1180</v>
      </c>
      <c r="C96" s="154" t="s">
        <v>361</v>
      </c>
      <c r="D96" s="155" t="s">
        <v>1081</v>
      </c>
    </row>
    <row r="97" spans="1:4" ht="15" customHeight="1">
      <c r="A97" s="632" t="s">
        <v>1181</v>
      </c>
      <c r="B97" s="633" t="s">
        <v>1182</v>
      </c>
      <c r="C97" s="156">
        <v>3.75</v>
      </c>
      <c r="D97" s="158" t="s">
        <v>361</v>
      </c>
    </row>
    <row r="98" spans="1:4" ht="15" customHeight="1">
      <c r="A98" s="634" t="s">
        <v>1183</v>
      </c>
      <c r="B98" s="635" t="s">
        <v>1184</v>
      </c>
      <c r="C98" s="154" t="s">
        <v>361</v>
      </c>
      <c r="D98" s="155" t="s">
        <v>1081</v>
      </c>
    </row>
    <row r="99" spans="1:4" ht="15" customHeight="1">
      <c r="A99" s="632" t="s">
        <v>1177</v>
      </c>
      <c r="B99" s="633" t="s">
        <v>1178</v>
      </c>
      <c r="C99" s="156">
        <v>3.59</v>
      </c>
      <c r="D99" s="158" t="s">
        <v>361</v>
      </c>
    </row>
    <row r="100" spans="1:4" ht="15" customHeight="1">
      <c r="A100" s="634" t="s">
        <v>230</v>
      </c>
      <c r="B100" s="635" t="s">
        <v>696</v>
      </c>
      <c r="C100" s="153">
        <v>3.62</v>
      </c>
      <c r="D100" s="155" t="s">
        <v>361</v>
      </c>
    </row>
    <row r="101" spans="1:4" ht="15" customHeight="1">
      <c r="A101" s="632" t="s">
        <v>1241</v>
      </c>
      <c r="B101" s="633" t="s">
        <v>1242</v>
      </c>
      <c r="C101" s="157" t="s">
        <v>361</v>
      </c>
      <c r="D101" s="158" t="s">
        <v>1081</v>
      </c>
    </row>
    <row r="102" spans="1:4" ht="15" customHeight="1">
      <c r="A102" s="634" t="s">
        <v>1243</v>
      </c>
      <c r="B102" s="635" t="s">
        <v>1244</v>
      </c>
      <c r="C102" s="154" t="s">
        <v>361</v>
      </c>
      <c r="D102" s="155" t="s">
        <v>1081</v>
      </c>
    </row>
    <row r="103" spans="1:4" ht="15" customHeight="1">
      <c r="A103" s="632" t="s">
        <v>1245</v>
      </c>
      <c r="B103" s="633" t="s">
        <v>1246</v>
      </c>
      <c r="C103" s="157" t="s">
        <v>361</v>
      </c>
      <c r="D103" s="158" t="s">
        <v>1081</v>
      </c>
    </row>
    <row r="104" spans="1:4" ht="15" customHeight="1">
      <c r="A104" s="634" t="s">
        <v>1247</v>
      </c>
      <c r="B104" s="635" t="s">
        <v>1248</v>
      </c>
      <c r="C104" s="154" t="s">
        <v>361</v>
      </c>
      <c r="D104" s="155" t="s">
        <v>1081</v>
      </c>
    </row>
    <row r="105" spans="1:4" ht="15" customHeight="1">
      <c r="A105" s="632" t="s">
        <v>1249</v>
      </c>
      <c r="B105" s="633" t="s">
        <v>1250</v>
      </c>
      <c r="C105" s="157" t="s">
        <v>361</v>
      </c>
      <c r="D105" s="158" t="s">
        <v>1081</v>
      </c>
    </row>
    <row r="106" spans="1:4" ht="15" customHeight="1">
      <c r="A106" s="634" t="s">
        <v>1251</v>
      </c>
      <c r="B106" s="635" t="s">
        <v>1252</v>
      </c>
      <c r="C106" s="154" t="s">
        <v>361</v>
      </c>
      <c r="D106" s="155" t="s">
        <v>1081</v>
      </c>
    </row>
    <row r="107" spans="1:4" ht="15" customHeight="1">
      <c r="A107" s="632" t="s">
        <v>1253</v>
      </c>
      <c r="B107" s="633" t="s">
        <v>1254</v>
      </c>
      <c r="C107" s="157" t="s">
        <v>361</v>
      </c>
      <c r="D107" s="158" t="s">
        <v>1081</v>
      </c>
    </row>
    <row r="108" spans="1:4" ht="15" customHeight="1">
      <c r="A108" s="634" t="s">
        <v>1255</v>
      </c>
      <c r="B108" s="635" t="s">
        <v>1256</v>
      </c>
      <c r="C108" s="153">
        <v>4.6500000000000004</v>
      </c>
      <c r="D108" s="155" t="s">
        <v>361</v>
      </c>
    </row>
    <row r="109" spans="1:4" ht="15" customHeight="1">
      <c r="A109" s="632" t="s">
        <v>1257</v>
      </c>
      <c r="B109" s="633" t="s">
        <v>1258</v>
      </c>
      <c r="C109" s="156">
        <v>3.15</v>
      </c>
      <c r="D109" s="158" t="s">
        <v>361</v>
      </c>
    </row>
    <row r="110" spans="1:4" ht="15" customHeight="1">
      <c r="A110" s="634" t="s">
        <v>1259</v>
      </c>
      <c r="B110" s="635" t="s">
        <v>1260</v>
      </c>
      <c r="C110" s="154" t="s">
        <v>361</v>
      </c>
      <c r="D110" s="155" t="s">
        <v>1081</v>
      </c>
    </row>
    <row r="111" spans="1:4" ht="15" customHeight="1">
      <c r="A111" s="632" t="s">
        <v>1261</v>
      </c>
      <c r="B111" s="633" t="s">
        <v>1262</v>
      </c>
      <c r="C111" s="157" t="s">
        <v>361</v>
      </c>
      <c r="D111" s="158" t="s">
        <v>1081</v>
      </c>
    </row>
    <row r="112" spans="1:4" ht="15" customHeight="1">
      <c r="A112" s="634" t="s">
        <v>230</v>
      </c>
      <c r="B112" s="635" t="s">
        <v>1275</v>
      </c>
      <c r="C112" s="153">
        <v>4.42</v>
      </c>
      <c r="D112" s="155" t="s">
        <v>361</v>
      </c>
    </row>
    <row r="113" spans="1:4" ht="15" customHeight="1">
      <c r="A113" s="632" t="s">
        <v>1263</v>
      </c>
      <c r="B113" s="633" t="s">
        <v>1264</v>
      </c>
      <c r="C113" s="156">
        <v>3.23</v>
      </c>
      <c r="D113" s="158" t="s">
        <v>361</v>
      </c>
    </row>
    <row r="114" spans="1:4" ht="15" customHeight="1">
      <c r="A114" s="634" t="s">
        <v>1265</v>
      </c>
      <c r="B114" s="635" t="s">
        <v>1266</v>
      </c>
      <c r="C114" s="154" t="s">
        <v>361</v>
      </c>
      <c r="D114" s="155" t="s">
        <v>1081</v>
      </c>
    </row>
    <row r="115" spans="1:4" ht="15" customHeight="1">
      <c r="A115" s="632" t="s">
        <v>1267</v>
      </c>
      <c r="B115" s="633" t="s">
        <v>1268</v>
      </c>
      <c r="C115" s="157" t="s">
        <v>361</v>
      </c>
      <c r="D115" s="158" t="s">
        <v>1081</v>
      </c>
    </row>
    <row r="116" spans="1:4" ht="15" customHeight="1">
      <c r="A116" s="634" t="s">
        <v>1269</v>
      </c>
      <c r="B116" s="635" t="s">
        <v>1270</v>
      </c>
      <c r="C116" s="154" t="s">
        <v>361</v>
      </c>
      <c r="D116" s="155" t="s">
        <v>1081</v>
      </c>
    </row>
    <row r="117" spans="1:4" ht="15" customHeight="1">
      <c r="A117" s="632" t="s">
        <v>1271</v>
      </c>
      <c r="B117" s="633" t="s">
        <v>1272</v>
      </c>
      <c r="C117" s="157" t="s">
        <v>361</v>
      </c>
      <c r="D117" s="158" t="s">
        <v>1081</v>
      </c>
    </row>
    <row r="118" spans="1:4" ht="15" customHeight="1">
      <c r="A118" s="634" t="s">
        <v>1273</v>
      </c>
      <c r="B118" s="635" t="s">
        <v>1274</v>
      </c>
      <c r="C118" s="153">
        <v>2.5499999999999998</v>
      </c>
      <c r="D118" s="155" t="s">
        <v>361</v>
      </c>
    </row>
    <row r="119" spans="1:4" ht="15" customHeight="1">
      <c r="A119" s="632" t="s">
        <v>251</v>
      </c>
      <c r="B119" s="633" t="s">
        <v>695</v>
      </c>
      <c r="C119" s="156">
        <v>8.6999999999999993</v>
      </c>
      <c r="D119" s="158" t="s">
        <v>361</v>
      </c>
    </row>
    <row r="120" spans="1:4" ht="15" customHeight="1">
      <c r="A120" s="634" t="s">
        <v>1276</v>
      </c>
      <c r="B120" s="635" t="s">
        <v>1277</v>
      </c>
      <c r="C120" s="153">
        <v>9.08</v>
      </c>
      <c r="D120" s="155" t="s">
        <v>361</v>
      </c>
    </row>
    <row r="121" spans="1:4" ht="15" customHeight="1">
      <c r="A121" s="632" t="s">
        <v>1278</v>
      </c>
      <c r="B121" s="633" t="s">
        <v>1279</v>
      </c>
      <c r="C121" s="156">
        <v>7.87</v>
      </c>
      <c r="D121" s="158" t="s">
        <v>361</v>
      </c>
    </row>
    <row r="122" spans="1:4" ht="15" customHeight="1">
      <c r="A122" s="634" t="s">
        <v>1280</v>
      </c>
      <c r="B122" s="635" t="s">
        <v>1281</v>
      </c>
      <c r="C122" s="153">
        <v>8.17</v>
      </c>
      <c r="D122" s="155" t="s">
        <v>361</v>
      </c>
    </row>
    <row r="123" spans="1:4" ht="15" customHeight="1">
      <c r="A123" s="632" t="s">
        <v>1282</v>
      </c>
      <c r="B123" s="633" t="s">
        <v>1283</v>
      </c>
      <c r="C123" s="156">
        <v>8.3699999999999992</v>
      </c>
      <c r="D123" s="158" t="s">
        <v>361</v>
      </c>
    </row>
    <row r="124" spans="1:4" ht="15" customHeight="1">
      <c r="A124" s="634" t="s">
        <v>1284</v>
      </c>
      <c r="B124" s="635" t="s">
        <v>1285</v>
      </c>
      <c r="C124" s="153">
        <v>9.0299999999999994</v>
      </c>
      <c r="D124" s="155" t="s">
        <v>361</v>
      </c>
    </row>
    <row r="125" spans="1:4" ht="15" customHeight="1">
      <c r="A125" s="632" t="s">
        <v>1286</v>
      </c>
      <c r="B125" s="633" t="s">
        <v>1287</v>
      </c>
      <c r="C125" s="156">
        <v>9.1300000000000008</v>
      </c>
      <c r="D125" s="158" t="s">
        <v>361</v>
      </c>
    </row>
    <row r="126" spans="1:4" ht="15" customHeight="1">
      <c r="A126" s="634" t="s">
        <v>1288</v>
      </c>
      <c r="B126" s="635" t="s">
        <v>1289</v>
      </c>
      <c r="C126" s="153">
        <v>9.2200000000000006</v>
      </c>
      <c r="D126" s="155" t="s">
        <v>361</v>
      </c>
    </row>
    <row r="127" spans="1:4" ht="15" customHeight="1">
      <c r="A127" s="632" t="s">
        <v>256</v>
      </c>
      <c r="B127" s="633" t="s">
        <v>694</v>
      </c>
      <c r="C127" s="156">
        <v>5.41</v>
      </c>
      <c r="D127" s="158" t="s">
        <v>361</v>
      </c>
    </row>
    <row r="128" spans="1:4" ht="15" customHeight="1">
      <c r="A128" s="634" t="s">
        <v>1290</v>
      </c>
      <c r="B128" s="635" t="s">
        <v>1291</v>
      </c>
      <c r="C128" s="154" t="s">
        <v>361</v>
      </c>
      <c r="D128" s="155" t="s">
        <v>1081</v>
      </c>
    </row>
    <row r="129" spans="1:4" ht="15" customHeight="1">
      <c r="A129" s="632" t="s">
        <v>1292</v>
      </c>
      <c r="B129" s="633" t="s">
        <v>1293</v>
      </c>
      <c r="C129" s="157" t="s">
        <v>361</v>
      </c>
      <c r="D129" s="158" t="s">
        <v>1081</v>
      </c>
    </row>
    <row r="130" spans="1:4" ht="15" customHeight="1">
      <c r="A130" s="634" t="s">
        <v>1294</v>
      </c>
      <c r="B130" s="635" t="s">
        <v>1295</v>
      </c>
      <c r="C130" s="154" t="s">
        <v>361</v>
      </c>
      <c r="D130" s="155" t="s">
        <v>1081</v>
      </c>
    </row>
    <row r="131" spans="1:4" ht="15" customHeight="1">
      <c r="A131" s="632" t="s">
        <v>1296</v>
      </c>
      <c r="B131" s="633" t="s">
        <v>1297</v>
      </c>
      <c r="C131" s="157" t="s">
        <v>361</v>
      </c>
      <c r="D131" s="158" t="s">
        <v>1081</v>
      </c>
    </row>
    <row r="132" spans="1:4" ht="15" customHeight="1">
      <c r="A132" s="634" t="s">
        <v>1302</v>
      </c>
      <c r="B132" s="635" t="s">
        <v>1303</v>
      </c>
      <c r="C132" s="153">
        <v>5.57</v>
      </c>
      <c r="D132" s="155" t="s">
        <v>361</v>
      </c>
    </row>
    <row r="133" spans="1:4" ht="15" customHeight="1">
      <c r="A133" s="632" t="s">
        <v>1300</v>
      </c>
      <c r="B133" s="633" t="s">
        <v>1301</v>
      </c>
      <c r="C133" s="157" t="s">
        <v>361</v>
      </c>
      <c r="D133" s="158" t="s">
        <v>1081</v>
      </c>
    </row>
    <row r="134" spans="1:4" ht="15" customHeight="1">
      <c r="A134" s="634" t="s">
        <v>1298</v>
      </c>
      <c r="B134" s="635" t="s">
        <v>1299</v>
      </c>
      <c r="C134" s="153">
        <v>5.25</v>
      </c>
      <c r="D134" s="155" t="s">
        <v>361</v>
      </c>
    </row>
    <row r="135" spans="1:4" ht="15" customHeight="1">
      <c r="A135" s="632" t="s">
        <v>273</v>
      </c>
      <c r="B135" s="633" t="s">
        <v>693</v>
      </c>
      <c r="C135" s="156">
        <v>3.96</v>
      </c>
      <c r="D135" s="158" t="s">
        <v>361</v>
      </c>
    </row>
    <row r="136" spans="1:4" ht="15" customHeight="1">
      <c r="A136" s="634" t="s">
        <v>1119</v>
      </c>
      <c r="B136" s="635" t="s">
        <v>1120</v>
      </c>
      <c r="C136" s="153">
        <v>3.28</v>
      </c>
      <c r="D136" s="155" t="s">
        <v>361</v>
      </c>
    </row>
    <row r="137" spans="1:4" ht="15" customHeight="1">
      <c r="A137" s="632" t="s">
        <v>1121</v>
      </c>
      <c r="B137" s="633" t="s">
        <v>1122</v>
      </c>
      <c r="C137" s="156">
        <v>3.57</v>
      </c>
      <c r="D137" s="158" t="s">
        <v>361</v>
      </c>
    </row>
    <row r="138" spans="1:4" ht="15" customHeight="1">
      <c r="A138" s="634" t="s">
        <v>1123</v>
      </c>
      <c r="B138" s="635" t="s">
        <v>1124</v>
      </c>
      <c r="C138" s="154" t="s">
        <v>361</v>
      </c>
      <c r="D138" s="155" t="s">
        <v>1081</v>
      </c>
    </row>
    <row r="139" spans="1:4" ht="15" customHeight="1">
      <c r="A139" s="632" t="s">
        <v>1125</v>
      </c>
      <c r="B139" s="633" t="s">
        <v>1126</v>
      </c>
      <c r="C139" s="157" t="s">
        <v>361</v>
      </c>
      <c r="D139" s="158" t="s">
        <v>1081</v>
      </c>
    </row>
    <row r="140" spans="1:4" ht="15" customHeight="1">
      <c r="A140" s="634" t="s">
        <v>1127</v>
      </c>
      <c r="B140" s="635" t="s">
        <v>1128</v>
      </c>
      <c r="C140" s="154" t="s">
        <v>361</v>
      </c>
      <c r="D140" s="155" t="s">
        <v>1081</v>
      </c>
    </row>
    <row r="141" spans="1:4" ht="15" customHeight="1">
      <c r="A141" s="632" t="s">
        <v>1129</v>
      </c>
      <c r="B141" s="633" t="s">
        <v>1130</v>
      </c>
      <c r="C141" s="156">
        <v>4.21</v>
      </c>
      <c r="D141" s="158" t="s">
        <v>361</v>
      </c>
    </row>
    <row r="142" spans="1:4" ht="15" customHeight="1">
      <c r="A142" s="634" t="s">
        <v>1131</v>
      </c>
      <c r="B142" s="635" t="s">
        <v>1132</v>
      </c>
      <c r="C142" s="154" t="s">
        <v>361</v>
      </c>
      <c r="D142" s="155" t="s">
        <v>1081</v>
      </c>
    </row>
    <row r="143" spans="1:4" ht="15" customHeight="1">
      <c r="A143" s="632" t="s">
        <v>1133</v>
      </c>
      <c r="B143" s="633" t="s">
        <v>1134</v>
      </c>
      <c r="C143" s="156">
        <v>3.94</v>
      </c>
      <c r="D143" s="158" t="s">
        <v>361</v>
      </c>
    </row>
    <row r="144" spans="1:4" ht="15" customHeight="1">
      <c r="A144" s="634" t="s">
        <v>1135</v>
      </c>
      <c r="B144" s="635" t="s">
        <v>1136</v>
      </c>
      <c r="C144" s="153">
        <v>4.1900000000000004</v>
      </c>
      <c r="D144" s="155" t="s">
        <v>361</v>
      </c>
    </row>
    <row r="145" spans="1:4" ht="15" customHeight="1">
      <c r="A145" s="632" t="s">
        <v>1139</v>
      </c>
      <c r="B145" s="633" t="s">
        <v>1140</v>
      </c>
      <c r="C145" s="157" t="s">
        <v>361</v>
      </c>
      <c r="D145" s="158" t="s">
        <v>1081</v>
      </c>
    </row>
    <row r="146" spans="1:4" ht="15" customHeight="1">
      <c r="A146" s="634" t="s">
        <v>1141</v>
      </c>
      <c r="B146" s="635" t="s">
        <v>1142</v>
      </c>
      <c r="C146" s="154" t="s">
        <v>361</v>
      </c>
      <c r="D146" s="155" t="s">
        <v>1081</v>
      </c>
    </row>
    <row r="147" spans="1:4" ht="15" customHeight="1">
      <c r="A147" s="632" t="s">
        <v>1143</v>
      </c>
      <c r="B147" s="633" t="s">
        <v>1144</v>
      </c>
      <c r="C147" s="157" t="s">
        <v>361</v>
      </c>
      <c r="D147" s="158" t="s">
        <v>1081</v>
      </c>
    </row>
    <row r="148" spans="1:4" ht="15" customHeight="1">
      <c r="A148" s="634" t="s">
        <v>1145</v>
      </c>
      <c r="B148" s="635" t="s">
        <v>1146</v>
      </c>
      <c r="C148" s="154" t="s">
        <v>361</v>
      </c>
      <c r="D148" s="155" t="s">
        <v>1081</v>
      </c>
    </row>
    <row r="149" spans="1:4" ht="15" customHeight="1">
      <c r="A149" s="632" t="s">
        <v>1147</v>
      </c>
      <c r="B149" s="633" t="s">
        <v>1148</v>
      </c>
      <c r="C149" s="156">
        <v>4.13</v>
      </c>
      <c r="D149" s="158" t="s">
        <v>361</v>
      </c>
    </row>
    <row r="150" spans="1:4" ht="15" customHeight="1">
      <c r="A150" s="634" t="s">
        <v>1149</v>
      </c>
      <c r="B150" s="635" t="s">
        <v>1150</v>
      </c>
      <c r="C150" s="153">
        <v>4.17</v>
      </c>
      <c r="D150" s="155" t="s">
        <v>361</v>
      </c>
    </row>
    <row r="151" spans="1:4" ht="15" customHeight="1">
      <c r="A151" s="632" t="s">
        <v>1137</v>
      </c>
      <c r="B151" s="633" t="s">
        <v>1138</v>
      </c>
      <c r="C151" s="157" t="s">
        <v>361</v>
      </c>
      <c r="D151" s="158" t="s">
        <v>1081</v>
      </c>
    </row>
    <row r="152" spans="1:4" ht="15" customHeight="1">
      <c r="A152" s="634" t="s">
        <v>1151</v>
      </c>
      <c r="B152" s="635" t="s">
        <v>1152</v>
      </c>
      <c r="C152" s="154" t="s">
        <v>361</v>
      </c>
      <c r="D152" s="155" t="s">
        <v>1081</v>
      </c>
    </row>
    <row r="153" spans="1:4" ht="15" customHeight="1">
      <c r="A153" s="632" t="s">
        <v>1153</v>
      </c>
      <c r="B153" s="633" t="s">
        <v>1154</v>
      </c>
      <c r="C153" s="156">
        <v>3.18</v>
      </c>
      <c r="D153" s="158" t="s">
        <v>361</v>
      </c>
    </row>
    <row r="154" spans="1:4" ht="15" customHeight="1">
      <c r="A154" s="634" t="s">
        <v>1155</v>
      </c>
      <c r="B154" s="635" t="s">
        <v>1156</v>
      </c>
      <c r="C154" s="153">
        <v>3.27</v>
      </c>
      <c r="D154" s="155" t="s">
        <v>361</v>
      </c>
    </row>
    <row r="155" spans="1:4" ht="15" customHeight="1">
      <c r="A155" s="632" t="s">
        <v>1157</v>
      </c>
      <c r="B155" s="633" t="s">
        <v>1158</v>
      </c>
      <c r="C155" s="156">
        <v>4.6399999999999997</v>
      </c>
      <c r="D155" s="158" t="s">
        <v>361</v>
      </c>
    </row>
    <row r="156" spans="1:4" ht="15" customHeight="1">
      <c r="A156" s="634" t="s">
        <v>1159</v>
      </c>
      <c r="B156" s="635" t="s">
        <v>1160</v>
      </c>
      <c r="C156" s="154" t="s">
        <v>361</v>
      </c>
      <c r="D156" s="155" t="s">
        <v>1081</v>
      </c>
    </row>
    <row r="157" spans="1:4" ht="15" customHeight="1">
      <c r="A157" s="632" t="s">
        <v>278</v>
      </c>
      <c r="B157" s="633" t="s">
        <v>692</v>
      </c>
      <c r="C157" s="156">
        <v>3.53</v>
      </c>
      <c r="D157" s="158" t="s">
        <v>361</v>
      </c>
    </row>
    <row r="158" spans="1:4" ht="15" customHeight="1">
      <c r="A158" s="634" t="s">
        <v>1304</v>
      </c>
      <c r="B158" s="635" t="s">
        <v>1305</v>
      </c>
      <c r="C158" s="154" t="s">
        <v>361</v>
      </c>
      <c r="D158" s="155" t="s">
        <v>1081</v>
      </c>
    </row>
    <row r="159" spans="1:4" ht="15" customHeight="1">
      <c r="A159" s="632" t="s">
        <v>1306</v>
      </c>
      <c r="B159" s="633" t="s">
        <v>1307</v>
      </c>
      <c r="C159" s="157" t="s">
        <v>361</v>
      </c>
      <c r="D159" s="158" t="s">
        <v>1081</v>
      </c>
    </row>
    <row r="160" spans="1:4" ht="15" customHeight="1">
      <c r="A160" s="634" t="s">
        <v>1308</v>
      </c>
      <c r="B160" s="635" t="s">
        <v>1309</v>
      </c>
      <c r="C160" s="153">
        <v>3.06</v>
      </c>
      <c r="D160" s="155" t="s">
        <v>361</v>
      </c>
    </row>
    <row r="161" spans="1:4" ht="15" customHeight="1">
      <c r="A161" s="632" t="s">
        <v>1310</v>
      </c>
      <c r="B161" s="633" t="s">
        <v>1311</v>
      </c>
      <c r="C161" s="157" t="s">
        <v>361</v>
      </c>
      <c r="D161" s="158" t="s">
        <v>1081</v>
      </c>
    </row>
    <row r="162" spans="1:4" ht="15" customHeight="1">
      <c r="A162" s="634" t="s">
        <v>1318</v>
      </c>
      <c r="B162" s="635" t="s">
        <v>1319</v>
      </c>
      <c r="C162" s="154" t="s">
        <v>361</v>
      </c>
      <c r="D162" s="155" t="s">
        <v>1081</v>
      </c>
    </row>
    <row r="163" spans="1:4" ht="15" customHeight="1">
      <c r="A163" s="632" t="s">
        <v>1312</v>
      </c>
      <c r="B163" s="633" t="s">
        <v>1313</v>
      </c>
      <c r="C163" s="157" t="s">
        <v>361</v>
      </c>
      <c r="D163" s="158" t="s">
        <v>1081</v>
      </c>
    </row>
    <row r="164" spans="1:4" ht="15" customHeight="1">
      <c r="A164" s="634" t="s">
        <v>1314</v>
      </c>
      <c r="B164" s="635" t="s">
        <v>1315</v>
      </c>
      <c r="C164" s="154" t="s">
        <v>361</v>
      </c>
      <c r="D164" s="155" t="s">
        <v>1081</v>
      </c>
    </row>
    <row r="165" spans="1:4" ht="15" customHeight="1">
      <c r="A165" s="632" t="s">
        <v>1316</v>
      </c>
      <c r="B165" s="633" t="s">
        <v>1317</v>
      </c>
      <c r="C165" s="157" t="s">
        <v>361</v>
      </c>
      <c r="D165" s="158" t="s">
        <v>1081</v>
      </c>
    </row>
    <row r="166" spans="1:4" ht="15" customHeight="1">
      <c r="A166" s="634" t="s">
        <v>1322</v>
      </c>
      <c r="B166" s="635" t="s">
        <v>1323</v>
      </c>
      <c r="C166" s="154" t="s">
        <v>361</v>
      </c>
      <c r="D166" s="155" t="s">
        <v>1081</v>
      </c>
    </row>
    <row r="167" spans="1:4" ht="15" customHeight="1">
      <c r="A167" s="632" t="s">
        <v>1326</v>
      </c>
      <c r="B167" s="633" t="s">
        <v>1327</v>
      </c>
      <c r="C167" s="157" t="s">
        <v>361</v>
      </c>
      <c r="D167" s="158" t="s">
        <v>1081</v>
      </c>
    </row>
    <row r="168" spans="1:4" ht="15" customHeight="1">
      <c r="A168" s="634" t="s">
        <v>1328</v>
      </c>
      <c r="B168" s="635" t="s">
        <v>1329</v>
      </c>
      <c r="C168" s="154" t="s">
        <v>361</v>
      </c>
      <c r="D168" s="155" t="s">
        <v>1081</v>
      </c>
    </row>
    <row r="169" spans="1:4" ht="15" customHeight="1">
      <c r="A169" s="632" t="s">
        <v>1330</v>
      </c>
      <c r="B169" s="633" t="s">
        <v>1331</v>
      </c>
      <c r="C169" s="156">
        <v>4.41</v>
      </c>
      <c r="D169" s="158" t="s">
        <v>361</v>
      </c>
    </row>
    <row r="170" spans="1:4" ht="15" customHeight="1">
      <c r="A170" s="634" t="s">
        <v>1324</v>
      </c>
      <c r="B170" s="635" t="s">
        <v>1325</v>
      </c>
      <c r="C170" s="153">
        <v>2.62</v>
      </c>
      <c r="D170" s="155" t="s">
        <v>361</v>
      </c>
    </row>
    <row r="171" spans="1:4" ht="15" customHeight="1">
      <c r="A171" s="632" t="s">
        <v>1320</v>
      </c>
      <c r="B171" s="633" t="s">
        <v>1321</v>
      </c>
      <c r="C171" s="157" t="s">
        <v>361</v>
      </c>
      <c r="D171" s="158" t="s">
        <v>1081</v>
      </c>
    </row>
    <row r="172" spans="1:4" ht="15" customHeight="1">
      <c r="A172" s="634" t="s">
        <v>280</v>
      </c>
      <c r="B172" s="635" t="s">
        <v>691</v>
      </c>
      <c r="C172" s="153">
        <v>4.29</v>
      </c>
      <c r="D172" s="155" t="s">
        <v>361</v>
      </c>
    </row>
    <row r="173" spans="1:4" ht="15" customHeight="1">
      <c r="A173" s="632" t="s">
        <v>280</v>
      </c>
      <c r="B173" s="633" t="s">
        <v>1185</v>
      </c>
      <c r="C173" s="156">
        <v>4.29</v>
      </c>
      <c r="D173" s="158" t="s">
        <v>361</v>
      </c>
    </row>
    <row r="174" spans="1:4" ht="15" customHeight="1">
      <c r="A174" s="634" t="s">
        <v>312</v>
      </c>
      <c r="B174" s="635" t="s">
        <v>690</v>
      </c>
      <c r="C174" s="153">
        <v>4.54</v>
      </c>
      <c r="D174" s="155" t="s">
        <v>361</v>
      </c>
    </row>
    <row r="175" spans="1:4" ht="15" customHeight="1">
      <c r="A175" s="632" t="s">
        <v>1409</v>
      </c>
      <c r="B175" s="633" t="s">
        <v>1410</v>
      </c>
      <c r="C175" s="157" t="s">
        <v>361</v>
      </c>
      <c r="D175" s="158" t="s">
        <v>1081</v>
      </c>
    </row>
    <row r="176" spans="1:4" ht="15" customHeight="1">
      <c r="A176" s="634" t="s">
        <v>1411</v>
      </c>
      <c r="B176" s="635" t="s">
        <v>1412</v>
      </c>
      <c r="C176" s="154" t="s">
        <v>361</v>
      </c>
      <c r="D176" s="155" t="s">
        <v>1081</v>
      </c>
    </row>
    <row r="177" spans="1:4" ht="15" customHeight="1">
      <c r="A177" s="632" t="s">
        <v>1413</v>
      </c>
      <c r="B177" s="633" t="s">
        <v>1414</v>
      </c>
      <c r="C177" s="157" t="s">
        <v>361</v>
      </c>
      <c r="D177" s="158" t="s">
        <v>1081</v>
      </c>
    </row>
    <row r="178" spans="1:4" ht="15" customHeight="1">
      <c r="A178" s="634" t="s">
        <v>1415</v>
      </c>
      <c r="B178" s="635" t="s">
        <v>1416</v>
      </c>
      <c r="C178" s="153">
        <v>4.6500000000000004</v>
      </c>
      <c r="D178" s="155" t="s">
        <v>361</v>
      </c>
    </row>
    <row r="179" spans="1:4" ht="15" customHeight="1">
      <c r="A179" s="632" t="s">
        <v>1417</v>
      </c>
      <c r="B179" s="633" t="s">
        <v>1418</v>
      </c>
      <c r="C179" s="157" t="s">
        <v>361</v>
      </c>
      <c r="D179" s="158" t="s">
        <v>1081</v>
      </c>
    </row>
    <row r="180" spans="1:4" ht="15" customHeight="1">
      <c r="A180" s="634" t="s">
        <v>314</v>
      </c>
      <c r="B180" s="635" t="s">
        <v>689</v>
      </c>
      <c r="C180" s="153">
        <v>3.33</v>
      </c>
      <c r="D180" s="155" t="s">
        <v>361</v>
      </c>
    </row>
    <row r="181" spans="1:4" ht="15" customHeight="1">
      <c r="A181" s="632" t="s">
        <v>1186</v>
      </c>
      <c r="B181" s="633" t="s">
        <v>1187</v>
      </c>
      <c r="C181" s="157" t="s">
        <v>361</v>
      </c>
      <c r="D181" s="158" t="s">
        <v>1081</v>
      </c>
    </row>
    <row r="182" spans="1:4" ht="15" customHeight="1">
      <c r="A182" s="634" t="s">
        <v>1190</v>
      </c>
      <c r="B182" s="635" t="s">
        <v>1191</v>
      </c>
      <c r="C182" s="154" t="s">
        <v>361</v>
      </c>
      <c r="D182" s="155" t="s">
        <v>1081</v>
      </c>
    </row>
    <row r="183" spans="1:4" ht="15" customHeight="1">
      <c r="A183" s="632" t="s">
        <v>1351</v>
      </c>
      <c r="B183" s="633" t="s">
        <v>1192</v>
      </c>
      <c r="C183" s="157" t="s">
        <v>361</v>
      </c>
      <c r="D183" s="158" t="s">
        <v>1081</v>
      </c>
    </row>
    <row r="184" spans="1:4" ht="15" customHeight="1">
      <c r="A184" s="634" t="s">
        <v>1193</v>
      </c>
      <c r="B184" s="635" t="s">
        <v>1194</v>
      </c>
      <c r="C184" s="154" t="s">
        <v>361</v>
      </c>
      <c r="D184" s="155" t="s">
        <v>1081</v>
      </c>
    </row>
    <row r="185" spans="1:4" ht="15" customHeight="1">
      <c r="A185" s="632" t="s">
        <v>1195</v>
      </c>
      <c r="B185" s="633" t="s">
        <v>1196</v>
      </c>
      <c r="C185" s="157" t="s">
        <v>361</v>
      </c>
      <c r="D185" s="158" t="s">
        <v>1081</v>
      </c>
    </row>
    <row r="186" spans="1:4" ht="15" customHeight="1">
      <c r="A186" s="634" t="s">
        <v>1188</v>
      </c>
      <c r="B186" s="635" t="s">
        <v>1189</v>
      </c>
      <c r="C186" s="153">
        <v>3.42</v>
      </c>
      <c r="D186" s="155" t="s">
        <v>361</v>
      </c>
    </row>
    <row r="187" spans="1:4" ht="15" customHeight="1">
      <c r="A187" s="632" t="s">
        <v>1197</v>
      </c>
      <c r="B187" s="633" t="s">
        <v>1198</v>
      </c>
      <c r="C187" s="156">
        <v>3.24</v>
      </c>
      <c r="D187" s="158" t="s">
        <v>361</v>
      </c>
    </row>
    <row r="188" spans="1:4" ht="15" customHeight="1">
      <c r="A188" s="634" t="s">
        <v>316</v>
      </c>
      <c r="B188" s="635" t="s">
        <v>688</v>
      </c>
      <c r="C188" s="153">
        <v>5.42</v>
      </c>
      <c r="D188" s="155" t="s">
        <v>361</v>
      </c>
    </row>
    <row r="189" spans="1:4" ht="15" customHeight="1">
      <c r="A189" s="632" t="s">
        <v>1332</v>
      </c>
      <c r="B189" s="633" t="s">
        <v>1333</v>
      </c>
      <c r="C189" s="156">
        <v>5.01</v>
      </c>
      <c r="D189" s="158" t="s">
        <v>361</v>
      </c>
    </row>
    <row r="190" spans="1:4" ht="15" customHeight="1">
      <c r="A190" s="634" t="s">
        <v>1334</v>
      </c>
      <c r="B190" s="635" t="s">
        <v>1335</v>
      </c>
      <c r="C190" s="153">
        <v>5.67</v>
      </c>
      <c r="D190" s="155" t="s">
        <v>361</v>
      </c>
    </row>
    <row r="191" spans="1:4" ht="15" customHeight="1">
      <c r="A191" s="632" t="s">
        <v>1337</v>
      </c>
      <c r="B191" s="633" t="s">
        <v>1338</v>
      </c>
      <c r="C191" s="156">
        <v>3.5</v>
      </c>
      <c r="D191" s="158" t="s">
        <v>361</v>
      </c>
    </row>
    <row r="192" spans="1:4" ht="15" customHeight="1">
      <c r="A192" s="634" t="s">
        <v>316</v>
      </c>
      <c r="B192" s="635" t="s">
        <v>1336</v>
      </c>
      <c r="C192" s="153">
        <v>5.44</v>
      </c>
      <c r="D192" s="155" t="s">
        <v>361</v>
      </c>
    </row>
    <row r="193" spans="1:4" ht="15" customHeight="1">
      <c r="A193" s="632" t="s">
        <v>327</v>
      </c>
      <c r="B193" s="633" t="s">
        <v>687</v>
      </c>
      <c r="C193" s="157">
        <v>5</v>
      </c>
      <c r="D193" s="158" t="s">
        <v>361</v>
      </c>
    </row>
    <row r="194" spans="1:4" ht="15" customHeight="1">
      <c r="A194" s="634" t="s">
        <v>1339</v>
      </c>
      <c r="B194" s="635" t="s">
        <v>1340</v>
      </c>
      <c r="C194" s="154" t="s">
        <v>361</v>
      </c>
      <c r="D194" s="155" t="s">
        <v>1081</v>
      </c>
    </row>
    <row r="195" spans="1:4" ht="15" customHeight="1">
      <c r="A195" s="632" t="s">
        <v>1341</v>
      </c>
      <c r="B195" s="633" t="s">
        <v>1342</v>
      </c>
      <c r="C195" s="157" t="s">
        <v>361</v>
      </c>
      <c r="D195" s="158" t="s">
        <v>1081</v>
      </c>
    </row>
    <row r="196" spans="1:4" ht="15" customHeight="1">
      <c r="A196" s="634" t="s">
        <v>1343</v>
      </c>
      <c r="B196" s="635" t="s">
        <v>1344</v>
      </c>
      <c r="C196" s="154" t="s">
        <v>361</v>
      </c>
      <c r="D196" s="155" t="s">
        <v>1081</v>
      </c>
    </row>
    <row r="197" spans="1:4" ht="15" customHeight="1">
      <c r="A197" s="632" t="s">
        <v>1345</v>
      </c>
      <c r="B197" s="633" t="s">
        <v>1346</v>
      </c>
      <c r="C197" s="157" t="s">
        <v>361</v>
      </c>
      <c r="D197" s="158" t="s">
        <v>1081</v>
      </c>
    </row>
    <row r="198" spans="1:4" ht="15" customHeight="1">
      <c r="A198" s="634" t="s">
        <v>1347</v>
      </c>
      <c r="B198" s="635" t="s">
        <v>1348</v>
      </c>
      <c r="C198" s="154" t="s">
        <v>361</v>
      </c>
      <c r="D198" s="155" t="s">
        <v>1081</v>
      </c>
    </row>
    <row r="199" spans="1:4" ht="15" customHeight="1">
      <c r="A199" s="632" t="s">
        <v>1349</v>
      </c>
      <c r="B199" s="633" t="s">
        <v>1350</v>
      </c>
      <c r="C199" s="157" t="s">
        <v>361</v>
      </c>
      <c r="D199" s="158" t="s">
        <v>1081</v>
      </c>
    </row>
    <row r="200" spans="1:4" ht="15" customHeight="1">
      <c r="A200" s="634" t="s">
        <v>1351</v>
      </c>
      <c r="B200" s="635" t="s">
        <v>1352</v>
      </c>
      <c r="C200" s="154" t="s">
        <v>361</v>
      </c>
      <c r="D200" s="155" t="s">
        <v>1081</v>
      </c>
    </row>
    <row r="201" spans="1:4" ht="15" customHeight="1">
      <c r="A201" s="632" t="s">
        <v>1353</v>
      </c>
      <c r="B201" s="633" t="s">
        <v>1354</v>
      </c>
      <c r="C201" s="157" t="s">
        <v>361</v>
      </c>
      <c r="D201" s="158" t="s">
        <v>1081</v>
      </c>
    </row>
    <row r="202" spans="1:4" ht="15" customHeight="1">
      <c r="A202" s="634" t="s">
        <v>1355</v>
      </c>
      <c r="B202" s="635" t="s">
        <v>1356</v>
      </c>
      <c r="C202" s="154" t="s">
        <v>361</v>
      </c>
      <c r="D202" s="155" t="s">
        <v>1081</v>
      </c>
    </row>
    <row r="203" spans="1:4" ht="15" customHeight="1">
      <c r="A203" s="632" t="s">
        <v>1357</v>
      </c>
      <c r="B203" s="633" t="s">
        <v>1358</v>
      </c>
      <c r="C203" s="156">
        <v>4.68</v>
      </c>
      <c r="D203" s="158" t="s">
        <v>361</v>
      </c>
    </row>
    <row r="204" spans="1:4" ht="15" customHeight="1">
      <c r="A204" s="634" t="s">
        <v>1359</v>
      </c>
      <c r="B204" s="635" t="s">
        <v>1360</v>
      </c>
      <c r="C204" s="154" t="s">
        <v>361</v>
      </c>
      <c r="D204" s="155" t="s">
        <v>1081</v>
      </c>
    </row>
    <row r="205" spans="1:4" ht="15" customHeight="1">
      <c r="A205" s="632" t="s">
        <v>1366</v>
      </c>
      <c r="B205" s="633" t="s">
        <v>1367</v>
      </c>
      <c r="C205" s="157" t="s">
        <v>361</v>
      </c>
      <c r="D205" s="158" t="s">
        <v>1081</v>
      </c>
    </row>
    <row r="206" spans="1:4" ht="15" customHeight="1">
      <c r="A206" s="634" t="s">
        <v>1368</v>
      </c>
      <c r="B206" s="635" t="s">
        <v>1369</v>
      </c>
      <c r="C206" s="154" t="s">
        <v>361</v>
      </c>
      <c r="D206" s="155" t="s">
        <v>1081</v>
      </c>
    </row>
    <row r="207" spans="1:4" ht="15" customHeight="1">
      <c r="A207" s="632" t="s">
        <v>1370</v>
      </c>
      <c r="B207" s="633" t="s">
        <v>1371</v>
      </c>
      <c r="C207" s="157" t="s">
        <v>361</v>
      </c>
      <c r="D207" s="158" t="s">
        <v>1081</v>
      </c>
    </row>
    <row r="208" spans="1:4" ht="15" customHeight="1">
      <c r="A208" s="634" t="s">
        <v>1372</v>
      </c>
      <c r="B208" s="635" t="s">
        <v>1373</v>
      </c>
      <c r="C208" s="154" t="s">
        <v>361</v>
      </c>
      <c r="D208" s="155" t="s">
        <v>1081</v>
      </c>
    </row>
    <row r="209" spans="1:4" ht="15" customHeight="1">
      <c r="A209" s="632" t="s">
        <v>1374</v>
      </c>
      <c r="B209" s="633" t="s">
        <v>1375</v>
      </c>
      <c r="C209" s="157" t="s">
        <v>361</v>
      </c>
      <c r="D209" s="158" t="s">
        <v>1081</v>
      </c>
    </row>
    <row r="210" spans="1:4" ht="15" customHeight="1">
      <c r="A210" s="634" t="s">
        <v>1376</v>
      </c>
      <c r="B210" s="635" t="s">
        <v>1377</v>
      </c>
      <c r="C210" s="154" t="s">
        <v>361</v>
      </c>
      <c r="D210" s="155" t="s">
        <v>1081</v>
      </c>
    </row>
    <row r="211" spans="1:4" ht="15" customHeight="1">
      <c r="A211" s="632" t="s">
        <v>1378</v>
      </c>
      <c r="B211" s="633" t="s">
        <v>1379</v>
      </c>
      <c r="C211" s="157" t="s">
        <v>361</v>
      </c>
      <c r="D211" s="158" t="s">
        <v>1081</v>
      </c>
    </row>
    <row r="212" spans="1:4" ht="15" customHeight="1">
      <c r="A212" s="634" t="s">
        <v>1361</v>
      </c>
      <c r="B212" s="635" t="s">
        <v>1362</v>
      </c>
      <c r="C212" s="154" t="s">
        <v>361</v>
      </c>
      <c r="D212" s="155" t="s">
        <v>1081</v>
      </c>
    </row>
    <row r="213" spans="1:4" ht="15" customHeight="1">
      <c r="A213" s="632" t="s">
        <v>327</v>
      </c>
      <c r="B213" s="633" t="s">
        <v>1363</v>
      </c>
      <c r="C213" s="156">
        <v>5.37</v>
      </c>
      <c r="D213" s="158" t="s">
        <v>361</v>
      </c>
    </row>
    <row r="214" spans="1:4" ht="15" customHeight="1">
      <c r="A214" s="634" t="s">
        <v>1364</v>
      </c>
      <c r="B214" s="635" t="s">
        <v>1365</v>
      </c>
      <c r="C214" s="154" t="s">
        <v>361</v>
      </c>
      <c r="D214" s="155" t="s">
        <v>1081</v>
      </c>
    </row>
    <row r="215" spans="1:4" ht="15" customHeight="1">
      <c r="A215" s="632" t="s">
        <v>336</v>
      </c>
      <c r="B215" s="633" t="s">
        <v>686</v>
      </c>
      <c r="C215" s="156">
        <v>6.5</v>
      </c>
      <c r="D215" s="158" t="s">
        <v>361</v>
      </c>
    </row>
    <row r="216" spans="1:4" ht="15" customHeight="1">
      <c r="A216" s="634" t="s">
        <v>1380</v>
      </c>
      <c r="B216" s="635" t="s">
        <v>1381</v>
      </c>
      <c r="C216" s="153">
        <v>6.29</v>
      </c>
      <c r="D216" s="155" t="s">
        <v>361</v>
      </c>
    </row>
    <row r="217" spans="1:4" ht="15" customHeight="1">
      <c r="A217" s="632" t="s">
        <v>1382</v>
      </c>
      <c r="B217" s="633" t="s">
        <v>1383</v>
      </c>
      <c r="C217" s="156">
        <v>4.55</v>
      </c>
      <c r="D217" s="158" t="s">
        <v>361</v>
      </c>
    </row>
    <row r="218" spans="1:4" ht="15" customHeight="1">
      <c r="A218" s="634" t="s">
        <v>1384</v>
      </c>
      <c r="B218" s="635" t="s">
        <v>1385</v>
      </c>
      <c r="C218" s="153">
        <v>5.32</v>
      </c>
      <c r="D218" s="155" t="s">
        <v>361</v>
      </c>
    </row>
    <row r="219" spans="1:4" ht="15" customHeight="1">
      <c r="A219" s="632" t="s">
        <v>1386</v>
      </c>
      <c r="B219" s="633" t="s">
        <v>1387</v>
      </c>
      <c r="C219" s="156">
        <v>7.24</v>
      </c>
      <c r="D219" s="158" t="s">
        <v>361</v>
      </c>
    </row>
    <row r="220" spans="1:4" ht="15" customHeight="1">
      <c r="A220" s="634" t="s">
        <v>176</v>
      </c>
      <c r="B220" s="635" t="s">
        <v>1388</v>
      </c>
      <c r="C220" s="153">
        <v>6.85</v>
      </c>
      <c r="D220" s="155" t="s">
        <v>361</v>
      </c>
    </row>
    <row r="221" spans="1:4" ht="15" customHeight="1">
      <c r="A221" s="632" t="s">
        <v>1389</v>
      </c>
      <c r="B221" s="633" t="s">
        <v>1390</v>
      </c>
      <c r="C221" s="156">
        <v>6.43</v>
      </c>
      <c r="D221" s="158" t="s">
        <v>361</v>
      </c>
    </row>
    <row r="222" spans="1:4" ht="15" customHeight="1">
      <c r="A222" s="634" t="s">
        <v>1391</v>
      </c>
      <c r="B222" s="635" t="s">
        <v>1392</v>
      </c>
      <c r="C222" s="153">
        <v>5.85</v>
      </c>
      <c r="D222" s="155" t="s">
        <v>361</v>
      </c>
    </row>
    <row r="223" spans="1:4" ht="15" customHeight="1">
      <c r="A223" s="632" t="s">
        <v>1395</v>
      </c>
      <c r="B223" s="633" t="s">
        <v>1396</v>
      </c>
      <c r="C223" s="156">
        <v>5.08</v>
      </c>
      <c r="D223" s="158" t="s">
        <v>361</v>
      </c>
    </row>
    <row r="224" spans="1:4" ht="15" customHeight="1">
      <c r="A224" s="634" t="s">
        <v>1397</v>
      </c>
      <c r="B224" s="635" t="s">
        <v>1398</v>
      </c>
      <c r="C224" s="153">
        <v>6.32</v>
      </c>
      <c r="D224" s="155" t="s">
        <v>361</v>
      </c>
    </row>
    <row r="225" spans="1:4" ht="15" customHeight="1">
      <c r="A225" s="632" t="s">
        <v>1399</v>
      </c>
      <c r="B225" s="633" t="s">
        <v>1400</v>
      </c>
      <c r="C225" s="156">
        <v>7.26</v>
      </c>
      <c r="D225" s="158" t="s">
        <v>361</v>
      </c>
    </row>
    <row r="226" spans="1:4" ht="15" customHeight="1">
      <c r="A226" s="634" t="s">
        <v>1401</v>
      </c>
      <c r="B226" s="635" t="s">
        <v>1402</v>
      </c>
      <c r="C226" s="153">
        <v>5.09</v>
      </c>
      <c r="D226" s="155" t="s">
        <v>361</v>
      </c>
    </row>
    <row r="227" spans="1:4" ht="15" customHeight="1">
      <c r="A227" s="632" t="s">
        <v>1403</v>
      </c>
      <c r="B227" s="633" t="s">
        <v>1404</v>
      </c>
      <c r="C227" s="156">
        <v>3.39</v>
      </c>
      <c r="D227" s="158" t="s">
        <v>361</v>
      </c>
    </row>
    <row r="228" spans="1:4" ht="15" customHeight="1">
      <c r="A228" s="634" t="s">
        <v>1405</v>
      </c>
      <c r="B228" s="635" t="s">
        <v>1406</v>
      </c>
      <c r="C228" s="153">
        <v>7.31</v>
      </c>
      <c r="D228" s="155" t="s">
        <v>361</v>
      </c>
    </row>
    <row r="229" spans="1:4" ht="15" customHeight="1">
      <c r="A229" s="632" t="s">
        <v>1407</v>
      </c>
      <c r="B229" s="633" t="s">
        <v>1408</v>
      </c>
      <c r="C229" s="156">
        <v>5.56</v>
      </c>
      <c r="D229" s="158" t="s">
        <v>361</v>
      </c>
    </row>
    <row r="230" spans="1:4" ht="15" customHeight="1">
      <c r="A230" s="634" t="s">
        <v>1393</v>
      </c>
      <c r="B230" s="635" t="s">
        <v>1394</v>
      </c>
      <c r="C230" s="153">
        <v>5.6</v>
      </c>
      <c r="D230" s="155" t="s">
        <v>361</v>
      </c>
    </row>
    <row r="231" spans="1:4" ht="15" customHeight="1">
      <c r="A231" s="632" t="s">
        <v>90</v>
      </c>
      <c r="B231" s="633" t="s">
        <v>685</v>
      </c>
      <c r="C231" s="156">
        <v>3.54</v>
      </c>
      <c r="D231" s="158" t="s">
        <v>361</v>
      </c>
    </row>
    <row r="232" spans="1:4" ht="15" customHeight="1">
      <c r="A232" s="634" t="s">
        <v>89</v>
      </c>
      <c r="B232" s="635" t="s">
        <v>684</v>
      </c>
      <c r="C232" s="154" t="s">
        <v>361</v>
      </c>
      <c r="D232" s="155" t="s">
        <v>1081</v>
      </c>
    </row>
    <row r="233" spans="1:4" ht="15" customHeight="1">
      <c r="A233" s="632" t="s">
        <v>119</v>
      </c>
      <c r="B233" s="633" t="s">
        <v>683</v>
      </c>
      <c r="C233" s="156">
        <v>3.8</v>
      </c>
      <c r="D233" s="158" t="s">
        <v>361</v>
      </c>
    </row>
    <row r="234" spans="1:4" ht="15" customHeight="1">
      <c r="A234" s="634" t="s">
        <v>201</v>
      </c>
      <c r="B234" s="635" t="s">
        <v>682</v>
      </c>
      <c r="C234" s="154" t="s">
        <v>361</v>
      </c>
      <c r="D234" s="155" t="s">
        <v>1081</v>
      </c>
    </row>
    <row r="235" spans="1:4" ht="15" customHeight="1">
      <c r="A235" s="632" t="s">
        <v>263</v>
      </c>
      <c r="B235" s="633" t="s">
        <v>681</v>
      </c>
      <c r="C235" s="157" t="s">
        <v>361</v>
      </c>
      <c r="D235" s="158" t="s">
        <v>1081</v>
      </c>
    </row>
    <row r="236" spans="1:4" ht="15" customHeight="1">
      <c r="A236" s="634" t="s">
        <v>317</v>
      </c>
      <c r="B236" s="635" t="s">
        <v>680</v>
      </c>
      <c r="C236" s="153">
        <v>2.27</v>
      </c>
      <c r="D236" s="155" t="s">
        <v>361</v>
      </c>
    </row>
    <row r="237" spans="1:4" ht="15" customHeight="1">
      <c r="A237" s="632" t="s">
        <v>339</v>
      </c>
      <c r="B237" s="633" t="s">
        <v>679</v>
      </c>
      <c r="C237" s="156">
        <v>3.38</v>
      </c>
      <c r="D237" s="158" t="s">
        <v>361</v>
      </c>
    </row>
    <row r="238" spans="1:4" ht="15" customHeight="1">
      <c r="A238" s="634" t="s">
        <v>59</v>
      </c>
      <c r="B238" s="635" t="s">
        <v>678</v>
      </c>
      <c r="C238" s="153">
        <v>2.86</v>
      </c>
      <c r="D238" s="155" t="s">
        <v>361</v>
      </c>
    </row>
    <row r="239" spans="1:4" ht="15" customHeight="1">
      <c r="A239" s="632" t="s">
        <v>58</v>
      </c>
      <c r="B239" s="633" t="s">
        <v>677</v>
      </c>
      <c r="C239" s="156">
        <v>2.92</v>
      </c>
      <c r="D239" s="158" t="s">
        <v>361</v>
      </c>
    </row>
    <row r="240" spans="1:4" ht="15" customHeight="1">
      <c r="A240" s="634" t="s">
        <v>79</v>
      </c>
      <c r="B240" s="635" t="s">
        <v>676</v>
      </c>
      <c r="C240" s="153">
        <v>2.83</v>
      </c>
      <c r="D240" s="155" t="s">
        <v>361</v>
      </c>
    </row>
    <row r="241" spans="1:4" ht="15" customHeight="1">
      <c r="A241" s="632" t="s">
        <v>111</v>
      </c>
      <c r="B241" s="633" t="s">
        <v>675</v>
      </c>
      <c r="C241" s="157" t="s">
        <v>361</v>
      </c>
      <c r="D241" s="158" t="s">
        <v>1081</v>
      </c>
    </row>
    <row r="242" spans="1:4" ht="15" customHeight="1">
      <c r="A242" s="634" t="s">
        <v>117</v>
      </c>
      <c r="B242" s="635" t="s">
        <v>674</v>
      </c>
      <c r="C242" s="153">
        <v>2.56</v>
      </c>
      <c r="D242" s="155" t="s">
        <v>361</v>
      </c>
    </row>
    <row r="243" spans="1:4" ht="15" customHeight="1">
      <c r="A243" s="632" t="s">
        <v>120</v>
      </c>
      <c r="B243" s="633" t="s">
        <v>673</v>
      </c>
      <c r="C243" s="156">
        <v>2.39</v>
      </c>
      <c r="D243" s="158" t="s">
        <v>361</v>
      </c>
    </row>
    <row r="244" spans="1:4" ht="15" customHeight="1">
      <c r="A244" s="634" t="s">
        <v>138</v>
      </c>
      <c r="B244" s="635" t="s">
        <v>672</v>
      </c>
      <c r="C244" s="153">
        <v>2.71</v>
      </c>
      <c r="D244" s="155" t="s">
        <v>361</v>
      </c>
    </row>
    <row r="245" spans="1:4" ht="15" customHeight="1">
      <c r="A245" s="632" t="s">
        <v>172</v>
      </c>
      <c r="B245" s="633" t="s">
        <v>671</v>
      </c>
      <c r="C245" s="156">
        <v>2.69</v>
      </c>
      <c r="D245" s="158" t="s">
        <v>361</v>
      </c>
    </row>
    <row r="246" spans="1:4" ht="15" customHeight="1">
      <c r="A246" s="634" t="s">
        <v>181</v>
      </c>
      <c r="B246" s="635" t="s">
        <v>670</v>
      </c>
      <c r="C246" s="153">
        <v>2.75</v>
      </c>
      <c r="D246" s="155" t="s">
        <v>361</v>
      </c>
    </row>
    <row r="247" spans="1:4" ht="15" customHeight="1">
      <c r="A247" s="632" t="s">
        <v>227</v>
      </c>
      <c r="B247" s="633" t="s">
        <v>669</v>
      </c>
      <c r="C247" s="156">
        <v>3.17</v>
      </c>
      <c r="D247" s="158" t="s">
        <v>361</v>
      </c>
    </row>
    <row r="248" spans="1:4" ht="15" customHeight="1">
      <c r="A248" s="634" t="s">
        <v>234</v>
      </c>
      <c r="B248" s="635" t="s">
        <v>668</v>
      </c>
      <c r="C248" s="153">
        <v>3.19</v>
      </c>
      <c r="D248" s="155" t="s">
        <v>361</v>
      </c>
    </row>
    <row r="249" spans="1:4" ht="15" customHeight="1">
      <c r="A249" s="632" t="s">
        <v>261</v>
      </c>
      <c r="B249" s="633" t="s">
        <v>667</v>
      </c>
      <c r="C249" s="157" t="s">
        <v>361</v>
      </c>
      <c r="D249" s="158" t="s">
        <v>1081</v>
      </c>
    </row>
    <row r="250" spans="1:4" ht="15" customHeight="1">
      <c r="A250" s="634" t="s">
        <v>41</v>
      </c>
      <c r="B250" s="635" t="s">
        <v>666</v>
      </c>
      <c r="C250" s="153">
        <v>3.22</v>
      </c>
      <c r="D250" s="155" t="s">
        <v>361</v>
      </c>
    </row>
    <row r="251" spans="1:4" ht="15" customHeight="1">
      <c r="A251" s="632" t="s">
        <v>2</v>
      </c>
      <c r="B251" s="633" t="s">
        <v>665</v>
      </c>
      <c r="C251" s="157" t="s">
        <v>361</v>
      </c>
      <c r="D251" s="158" t="s">
        <v>1081</v>
      </c>
    </row>
    <row r="252" spans="1:4" ht="15" customHeight="1">
      <c r="A252" s="634" t="s">
        <v>70</v>
      </c>
      <c r="B252" s="635" t="s">
        <v>664</v>
      </c>
      <c r="C252" s="154" t="s">
        <v>361</v>
      </c>
      <c r="D252" s="155" t="s">
        <v>1081</v>
      </c>
    </row>
    <row r="253" spans="1:4" ht="15" customHeight="1">
      <c r="A253" s="632" t="s">
        <v>104</v>
      </c>
      <c r="B253" s="633" t="s">
        <v>663</v>
      </c>
      <c r="C253" s="157" t="s">
        <v>361</v>
      </c>
      <c r="D253" s="158" t="s">
        <v>1081</v>
      </c>
    </row>
    <row r="254" spans="1:4" ht="15" customHeight="1">
      <c r="A254" s="634" t="s">
        <v>145</v>
      </c>
      <c r="B254" s="635" t="s">
        <v>662</v>
      </c>
      <c r="C254" s="154" t="s">
        <v>361</v>
      </c>
      <c r="D254" s="155" t="s">
        <v>1081</v>
      </c>
    </row>
    <row r="255" spans="1:4" ht="15" customHeight="1">
      <c r="A255" s="632" t="s">
        <v>165</v>
      </c>
      <c r="B255" s="633" t="s">
        <v>661</v>
      </c>
      <c r="C255" s="156">
        <v>2.41</v>
      </c>
      <c r="D255" s="158" t="s">
        <v>361</v>
      </c>
    </row>
    <row r="256" spans="1:4" ht="15" customHeight="1">
      <c r="A256" s="634" t="s">
        <v>189</v>
      </c>
      <c r="B256" s="635" t="s">
        <v>660</v>
      </c>
      <c r="C256" s="154" t="s">
        <v>361</v>
      </c>
      <c r="D256" s="155" t="s">
        <v>1081</v>
      </c>
    </row>
    <row r="257" spans="1:4" ht="15" customHeight="1">
      <c r="A257" s="632" t="s">
        <v>195</v>
      </c>
      <c r="B257" s="633" t="s">
        <v>659</v>
      </c>
      <c r="C257" s="156">
        <v>2.5499999999999998</v>
      </c>
      <c r="D257" s="158" t="s">
        <v>361</v>
      </c>
    </row>
    <row r="258" spans="1:4" ht="15" customHeight="1">
      <c r="A258" s="634" t="s">
        <v>209</v>
      </c>
      <c r="B258" s="635" t="s">
        <v>658</v>
      </c>
      <c r="C258" s="154" t="s">
        <v>361</v>
      </c>
      <c r="D258" s="155" t="s">
        <v>1081</v>
      </c>
    </row>
    <row r="259" spans="1:4" ht="15" customHeight="1">
      <c r="A259" s="632" t="s">
        <v>237</v>
      </c>
      <c r="B259" s="633" t="s">
        <v>657</v>
      </c>
      <c r="C259" s="157" t="s">
        <v>361</v>
      </c>
      <c r="D259" s="158" t="s">
        <v>1081</v>
      </c>
    </row>
    <row r="260" spans="1:4" ht="15" customHeight="1">
      <c r="A260" s="634" t="s">
        <v>240</v>
      </c>
      <c r="B260" s="635" t="s">
        <v>656</v>
      </c>
      <c r="C260" s="153">
        <v>3.5</v>
      </c>
      <c r="D260" s="155" t="s">
        <v>361</v>
      </c>
    </row>
    <row r="261" spans="1:4" ht="15" customHeight="1">
      <c r="A261" s="632" t="s">
        <v>266</v>
      </c>
      <c r="B261" s="633" t="s">
        <v>655</v>
      </c>
      <c r="C261" s="157" t="s">
        <v>361</v>
      </c>
      <c r="D261" s="158" t="s">
        <v>1081</v>
      </c>
    </row>
    <row r="262" spans="1:4" ht="15" customHeight="1">
      <c r="A262" s="634" t="s">
        <v>274</v>
      </c>
      <c r="B262" s="635" t="s">
        <v>654</v>
      </c>
      <c r="C262" s="154" t="s">
        <v>361</v>
      </c>
      <c r="D262" s="155" t="s">
        <v>1081</v>
      </c>
    </row>
    <row r="263" spans="1:4" ht="15" customHeight="1">
      <c r="A263" s="632" t="s">
        <v>281</v>
      </c>
      <c r="B263" s="633" t="s">
        <v>653</v>
      </c>
      <c r="C263" s="157" t="s">
        <v>361</v>
      </c>
      <c r="D263" s="158" t="s">
        <v>1081</v>
      </c>
    </row>
    <row r="264" spans="1:4" ht="15" customHeight="1">
      <c r="A264" s="634" t="s">
        <v>289</v>
      </c>
      <c r="B264" s="635" t="s">
        <v>652</v>
      </c>
      <c r="C264" s="154" t="s">
        <v>361</v>
      </c>
      <c r="D264" s="155" t="s">
        <v>1081</v>
      </c>
    </row>
    <row r="265" spans="1:4" ht="15" customHeight="1">
      <c r="A265" s="632" t="s">
        <v>302</v>
      </c>
      <c r="B265" s="633" t="s">
        <v>651</v>
      </c>
      <c r="C265" s="157" t="s">
        <v>361</v>
      </c>
      <c r="D265" s="158" t="s">
        <v>1081</v>
      </c>
    </row>
    <row r="266" spans="1:4" ht="15" customHeight="1">
      <c r="A266" s="634" t="s">
        <v>303</v>
      </c>
      <c r="B266" s="635" t="s">
        <v>650</v>
      </c>
      <c r="C266" s="154" t="s">
        <v>361</v>
      </c>
      <c r="D266" s="155" t="s">
        <v>1081</v>
      </c>
    </row>
    <row r="267" spans="1:4" ht="15" customHeight="1">
      <c r="A267" s="632" t="s">
        <v>308</v>
      </c>
      <c r="B267" s="633" t="s">
        <v>649</v>
      </c>
      <c r="C267" s="157" t="s">
        <v>361</v>
      </c>
      <c r="D267" s="158" t="s">
        <v>1081</v>
      </c>
    </row>
    <row r="268" spans="1:4" ht="15" customHeight="1">
      <c r="A268" s="634" t="s">
        <v>335</v>
      </c>
      <c r="B268" s="635" t="s">
        <v>648</v>
      </c>
      <c r="C268" s="154" t="s">
        <v>361</v>
      </c>
      <c r="D268" s="155" t="s">
        <v>1081</v>
      </c>
    </row>
    <row r="269" spans="1:4" ht="15" customHeight="1">
      <c r="A269" s="632" t="s">
        <v>340</v>
      </c>
      <c r="B269" s="633" t="s">
        <v>647</v>
      </c>
      <c r="C269" s="156">
        <v>3.9</v>
      </c>
      <c r="D269" s="158" t="s">
        <v>361</v>
      </c>
    </row>
    <row r="270" spans="1:4" ht="15" customHeight="1">
      <c r="A270" s="634" t="s">
        <v>40</v>
      </c>
      <c r="B270" s="635" t="s">
        <v>646</v>
      </c>
      <c r="C270" s="153">
        <v>2.4300000000000002</v>
      </c>
      <c r="D270" s="155" t="s">
        <v>361</v>
      </c>
    </row>
    <row r="271" spans="1:4" ht="15" customHeight="1">
      <c r="A271" s="632" t="s">
        <v>39</v>
      </c>
      <c r="B271" s="633" t="s">
        <v>645</v>
      </c>
      <c r="C271" s="157" t="s">
        <v>361</v>
      </c>
      <c r="D271" s="158" t="s">
        <v>1081</v>
      </c>
    </row>
    <row r="272" spans="1:4" ht="15" customHeight="1">
      <c r="A272" s="634" t="s">
        <v>92</v>
      </c>
      <c r="B272" s="635" t="s">
        <v>644</v>
      </c>
      <c r="C272" s="153">
        <v>2.62</v>
      </c>
      <c r="D272" s="155" t="s">
        <v>361</v>
      </c>
    </row>
    <row r="273" spans="1:4" ht="15" customHeight="1">
      <c r="A273" s="632" t="s">
        <v>174</v>
      </c>
      <c r="B273" s="633" t="s">
        <v>643</v>
      </c>
      <c r="C273" s="156">
        <v>2.16</v>
      </c>
      <c r="D273" s="158" t="s">
        <v>361</v>
      </c>
    </row>
    <row r="274" spans="1:4" ht="15" customHeight="1">
      <c r="A274" s="634" t="s">
        <v>192</v>
      </c>
      <c r="B274" s="635" t="s">
        <v>642</v>
      </c>
      <c r="C274" s="154" t="s">
        <v>361</v>
      </c>
      <c r="D274" s="155" t="s">
        <v>1081</v>
      </c>
    </row>
    <row r="275" spans="1:4" ht="15" customHeight="1">
      <c r="A275" s="632" t="s">
        <v>193</v>
      </c>
      <c r="B275" s="633" t="s">
        <v>641</v>
      </c>
      <c r="C275" s="156">
        <v>2.58</v>
      </c>
      <c r="D275" s="158" t="s">
        <v>361</v>
      </c>
    </row>
    <row r="276" spans="1:4" ht="15" customHeight="1">
      <c r="A276" s="634" t="s">
        <v>194</v>
      </c>
      <c r="B276" s="635" t="s">
        <v>640</v>
      </c>
      <c r="C276" s="154" t="s">
        <v>361</v>
      </c>
      <c r="D276" s="155" t="s">
        <v>1081</v>
      </c>
    </row>
    <row r="277" spans="1:4" ht="15" customHeight="1">
      <c r="A277" s="632" t="s">
        <v>329</v>
      </c>
      <c r="B277" s="633" t="s">
        <v>639</v>
      </c>
      <c r="C277" s="156">
        <v>1.86</v>
      </c>
      <c r="D277" s="158" t="s">
        <v>361</v>
      </c>
    </row>
    <row r="278" spans="1:4" ht="15" customHeight="1">
      <c r="A278" s="634" t="s">
        <v>345</v>
      </c>
      <c r="B278" s="635" t="s">
        <v>638</v>
      </c>
      <c r="C278" s="154" t="s">
        <v>361</v>
      </c>
      <c r="D278" s="155" t="s">
        <v>1081</v>
      </c>
    </row>
    <row r="279" spans="1:4" ht="15" customHeight="1">
      <c r="A279" s="632" t="s">
        <v>346</v>
      </c>
      <c r="B279" s="633" t="s">
        <v>637</v>
      </c>
      <c r="C279" s="157" t="s">
        <v>361</v>
      </c>
      <c r="D279" s="158" t="s">
        <v>1081</v>
      </c>
    </row>
    <row r="280" spans="1:4" ht="15" customHeight="1">
      <c r="A280" s="634" t="s">
        <v>18</v>
      </c>
      <c r="B280" s="635" t="s">
        <v>636</v>
      </c>
      <c r="C280" s="153">
        <v>4.0199999999999996</v>
      </c>
      <c r="D280" s="155" t="s">
        <v>361</v>
      </c>
    </row>
    <row r="281" spans="1:4" ht="15" customHeight="1">
      <c r="A281" s="632" t="s">
        <v>34</v>
      </c>
      <c r="B281" s="633" t="s">
        <v>635</v>
      </c>
      <c r="C281" s="156">
        <v>4.55</v>
      </c>
      <c r="D281" s="158" t="s">
        <v>361</v>
      </c>
    </row>
    <row r="282" spans="1:4" ht="15" customHeight="1">
      <c r="A282" s="634" t="s">
        <v>33</v>
      </c>
      <c r="B282" s="635" t="s">
        <v>634</v>
      </c>
      <c r="C282" s="153">
        <v>3.93</v>
      </c>
      <c r="D282" s="155" t="s">
        <v>361</v>
      </c>
    </row>
    <row r="283" spans="1:4" ht="15" customHeight="1">
      <c r="A283" s="632" t="s">
        <v>38</v>
      </c>
      <c r="B283" s="633" t="s">
        <v>633</v>
      </c>
      <c r="C283" s="156">
        <v>4.96</v>
      </c>
      <c r="D283" s="158" t="s">
        <v>361</v>
      </c>
    </row>
    <row r="284" spans="1:4" ht="15" customHeight="1">
      <c r="A284" s="634" t="s">
        <v>75</v>
      </c>
      <c r="B284" s="635" t="s">
        <v>632</v>
      </c>
      <c r="C284" s="153">
        <v>5.33</v>
      </c>
      <c r="D284" s="155" t="s">
        <v>361</v>
      </c>
    </row>
    <row r="285" spans="1:4" ht="15" customHeight="1">
      <c r="A285" s="632" t="s">
        <v>87</v>
      </c>
      <c r="B285" s="633" t="s">
        <v>631</v>
      </c>
      <c r="C285" s="156">
        <v>3.38</v>
      </c>
      <c r="D285" s="158" t="s">
        <v>361</v>
      </c>
    </row>
    <row r="286" spans="1:4" ht="15" customHeight="1">
      <c r="A286" s="634" t="s">
        <v>95</v>
      </c>
      <c r="B286" s="635" t="s">
        <v>630</v>
      </c>
      <c r="C286" s="153">
        <v>3.38</v>
      </c>
      <c r="D286" s="155" t="s">
        <v>361</v>
      </c>
    </row>
    <row r="287" spans="1:4" ht="15" customHeight="1">
      <c r="A287" s="632" t="s">
        <v>96</v>
      </c>
      <c r="B287" s="633" t="s">
        <v>629</v>
      </c>
      <c r="C287" s="156">
        <v>4.53</v>
      </c>
      <c r="D287" s="158" t="s">
        <v>361</v>
      </c>
    </row>
    <row r="288" spans="1:4" ht="15" customHeight="1">
      <c r="A288" s="634" t="s">
        <v>170</v>
      </c>
      <c r="B288" s="635" t="s">
        <v>628</v>
      </c>
      <c r="C288" s="153">
        <v>4.17</v>
      </c>
      <c r="D288" s="155" t="s">
        <v>361</v>
      </c>
    </row>
    <row r="289" spans="1:4" ht="15" customHeight="1">
      <c r="A289" s="632" t="s">
        <v>211</v>
      </c>
      <c r="B289" s="633" t="s">
        <v>627</v>
      </c>
      <c r="C289" s="156">
        <v>4.24</v>
      </c>
      <c r="D289" s="158" t="s">
        <v>361</v>
      </c>
    </row>
    <row r="290" spans="1:4" ht="15" customHeight="1">
      <c r="A290" s="634" t="s">
        <v>215</v>
      </c>
      <c r="B290" s="635" t="s">
        <v>626</v>
      </c>
      <c r="C290" s="153">
        <v>4.45</v>
      </c>
      <c r="D290" s="155" t="s">
        <v>361</v>
      </c>
    </row>
    <row r="291" spans="1:4" ht="15" customHeight="1">
      <c r="A291" s="632" t="s">
        <v>239</v>
      </c>
      <c r="B291" s="633" t="s">
        <v>625</v>
      </c>
      <c r="C291" s="156">
        <v>4.42</v>
      </c>
      <c r="D291" s="158" t="s">
        <v>361</v>
      </c>
    </row>
    <row r="292" spans="1:4" ht="15" customHeight="1">
      <c r="A292" s="634" t="s">
        <v>298</v>
      </c>
      <c r="B292" s="635" t="s">
        <v>624</v>
      </c>
      <c r="C292" s="153">
        <v>4.41</v>
      </c>
      <c r="D292" s="155" t="s">
        <v>361</v>
      </c>
    </row>
    <row r="293" spans="1:4" ht="15" customHeight="1">
      <c r="A293" s="632" t="s">
        <v>310</v>
      </c>
      <c r="B293" s="633" t="s">
        <v>623</v>
      </c>
      <c r="C293" s="156">
        <v>5.45</v>
      </c>
      <c r="D293" s="158" t="s">
        <v>361</v>
      </c>
    </row>
    <row r="294" spans="1:4" ht="15" customHeight="1">
      <c r="A294" s="634" t="s">
        <v>21</v>
      </c>
      <c r="B294" s="635" t="s">
        <v>622</v>
      </c>
      <c r="C294" s="153">
        <v>4.4000000000000004</v>
      </c>
      <c r="D294" s="155" t="s">
        <v>361</v>
      </c>
    </row>
    <row r="295" spans="1:4" ht="15" customHeight="1">
      <c r="A295" s="632" t="s">
        <v>20</v>
      </c>
      <c r="B295" s="633" t="s">
        <v>621</v>
      </c>
      <c r="C295" s="156">
        <v>3.62</v>
      </c>
      <c r="D295" s="158" t="s">
        <v>361</v>
      </c>
    </row>
    <row r="296" spans="1:4" ht="15" customHeight="1">
      <c r="A296" s="634" t="s">
        <v>27</v>
      </c>
      <c r="B296" s="635" t="s">
        <v>620</v>
      </c>
      <c r="C296" s="153">
        <v>3.86</v>
      </c>
      <c r="D296" s="155" t="s">
        <v>361</v>
      </c>
    </row>
    <row r="297" spans="1:4" ht="15" customHeight="1">
      <c r="A297" s="632" t="s">
        <v>62</v>
      </c>
      <c r="B297" s="633" t="s">
        <v>619</v>
      </c>
      <c r="C297" s="156">
        <v>3.53</v>
      </c>
      <c r="D297" s="158" t="s">
        <v>361</v>
      </c>
    </row>
    <row r="298" spans="1:4" ht="15" customHeight="1">
      <c r="A298" s="634" t="s">
        <v>76</v>
      </c>
      <c r="B298" s="635" t="s">
        <v>618</v>
      </c>
      <c r="C298" s="153">
        <v>5.85</v>
      </c>
      <c r="D298" s="155" t="s">
        <v>361</v>
      </c>
    </row>
    <row r="299" spans="1:4" ht="15" customHeight="1">
      <c r="A299" s="632" t="s">
        <v>133</v>
      </c>
      <c r="B299" s="633" t="s">
        <v>617</v>
      </c>
      <c r="C299" s="156">
        <v>3.67</v>
      </c>
      <c r="D299" s="158" t="s">
        <v>361</v>
      </c>
    </row>
    <row r="300" spans="1:4" ht="15" customHeight="1">
      <c r="A300" s="634" t="s">
        <v>159</v>
      </c>
      <c r="B300" s="635" t="s">
        <v>616</v>
      </c>
      <c r="C300" s="153">
        <v>5.1100000000000003</v>
      </c>
      <c r="D300" s="155" t="s">
        <v>361</v>
      </c>
    </row>
    <row r="301" spans="1:4" ht="15" customHeight="1">
      <c r="A301" s="632" t="s">
        <v>210</v>
      </c>
      <c r="B301" s="633" t="s">
        <v>615</v>
      </c>
      <c r="C301" s="156">
        <v>3.74</v>
      </c>
      <c r="D301" s="158" t="s">
        <v>361</v>
      </c>
    </row>
    <row r="302" spans="1:4" ht="15" customHeight="1">
      <c r="A302" s="634" t="s">
        <v>222</v>
      </c>
      <c r="B302" s="635" t="s">
        <v>614</v>
      </c>
      <c r="C302" s="153">
        <v>3.63</v>
      </c>
      <c r="D302" s="155" t="s">
        <v>361</v>
      </c>
    </row>
    <row r="303" spans="1:4" ht="15" customHeight="1">
      <c r="A303" s="632" t="s">
        <v>226</v>
      </c>
      <c r="B303" s="633" t="s">
        <v>613</v>
      </c>
      <c r="C303" s="156">
        <v>4.63</v>
      </c>
      <c r="D303" s="158" t="s">
        <v>361</v>
      </c>
    </row>
    <row r="304" spans="1:4" ht="15" customHeight="1">
      <c r="A304" s="634" t="s">
        <v>294</v>
      </c>
      <c r="B304" s="635" t="s">
        <v>612</v>
      </c>
      <c r="C304" s="153">
        <v>2.99</v>
      </c>
      <c r="D304" s="155" t="s">
        <v>361</v>
      </c>
    </row>
    <row r="305" spans="1:4" ht="15" customHeight="1">
      <c r="A305" s="632" t="s">
        <v>313</v>
      </c>
      <c r="B305" s="633" t="s">
        <v>611</v>
      </c>
      <c r="C305" s="156">
        <v>3.48</v>
      </c>
      <c r="D305" s="158" t="s">
        <v>361</v>
      </c>
    </row>
    <row r="306" spans="1:4" ht="15" customHeight="1">
      <c r="A306" s="634" t="s">
        <v>69</v>
      </c>
      <c r="B306" s="635" t="s">
        <v>610</v>
      </c>
      <c r="C306" s="153">
        <v>4.45</v>
      </c>
      <c r="D306" s="155" t="s">
        <v>361</v>
      </c>
    </row>
    <row r="307" spans="1:4" ht="15" customHeight="1">
      <c r="A307" s="632" t="s">
        <v>68</v>
      </c>
      <c r="B307" s="633" t="s">
        <v>609</v>
      </c>
      <c r="C307" s="156">
        <v>2.78</v>
      </c>
      <c r="D307" s="158" t="s">
        <v>361</v>
      </c>
    </row>
    <row r="308" spans="1:4" ht="15" customHeight="1">
      <c r="A308" s="634" t="s">
        <v>103</v>
      </c>
      <c r="B308" s="635" t="s">
        <v>608</v>
      </c>
      <c r="C308" s="153">
        <v>3.45</v>
      </c>
      <c r="D308" s="155" t="s">
        <v>361</v>
      </c>
    </row>
    <row r="309" spans="1:4" ht="15" customHeight="1">
      <c r="A309" s="632" t="s">
        <v>121</v>
      </c>
      <c r="B309" s="633" t="s">
        <v>607</v>
      </c>
      <c r="C309" s="156">
        <v>5.7</v>
      </c>
      <c r="D309" s="158" t="s">
        <v>361</v>
      </c>
    </row>
    <row r="310" spans="1:4" ht="15" customHeight="1">
      <c r="A310" s="634" t="s">
        <v>122</v>
      </c>
      <c r="B310" s="635" t="s">
        <v>606</v>
      </c>
      <c r="C310" s="153">
        <v>3.98</v>
      </c>
      <c r="D310" s="155" t="s">
        <v>361</v>
      </c>
    </row>
    <row r="311" spans="1:4" ht="15" customHeight="1">
      <c r="A311" s="632" t="s">
        <v>141</v>
      </c>
      <c r="B311" s="633" t="s">
        <v>605</v>
      </c>
      <c r="C311" s="156">
        <v>4.72</v>
      </c>
      <c r="D311" s="158" t="s">
        <v>361</v>
      </c>
    </row>
    <row r="312" spans="1:4" ht="15" customHeight="1">
      <c r="A312" s="634" t="s">
        <v>150</v>
      </c>
      <c r="B312" s="635" t="s">
        <v>604</v>
      </c>
      <c r="C312" s="154" t="s">
        <v>361</v>
      </c>
      <c r="D312" s="155" t="s">
        <v>1081</v>
      </c>
    </row>
    <row r="313" spans="1:4" ht="15" customHeight="1">
      <c r="A313" s="632" t="s">
        <v>171</v>
      </c>
      <c r="B313" s="633" t="s">
        <v>603</v>
      </c>
      <c r="C313" s="156">
        <v>3.17</v>
      </c>
      <c r="D313" s="158" t="s">
        <v>361</v>
      </c>
    </row>
    <row r="314" spans="1:4" ht="15" customHeight="1">
      <c r="A314" s="634" t="s">
        <v>185</v>
      </c>
      <c r="B314" s="635" t="s">
        <v>602</v>
      </c>
      <c r="C314" s="153">
        <v>3.31</v>
      </c>
      <c r="D314" s="155" t="s">
        <v>361</v>
      </c>
    </row>
    <row r="315" spans="1:4" ht="15" customHeight="1">
      <c r="A315" s="632" t="s">
        <v>190</v>
      </c>
      <c r="B315" s="633" t="s">
        <v>601</v>
      </c>
      <c r="C315" s="156">
        <v>2.99</v>
      </c>
      <c r="D315" s="158" t="s">
        <v>361</v>
      </c>
    </row>
    <row r="316" spans="1:4" ht="15" customHeight="1">
      <c r="A316" s="634" t="s">
        <v>191</v>
      </c>
      <c r="B316" s="635" t="s">
        <v>600</v>
      </c>
      <c r="C316" s="154">
        <v>3</v>
      </c>
      <c r="D316" s="155" t="s">
        <v>361</v>
      </c>
    </row>
    <row r="317" spans="1:4" ht="15" customHeight="1">
      <c r="A317" s="632" t="s">
        <v>203</v>
      </c>
      <c r="B317" s="633" t="s">
        <v>599</v>
      </c>
      <c r="C317" s="156">
        <v>3.6</v>
      </c>
      <c r="D317" s="158" t="s">
        <v>361</v>
      </c>
    </row>
    <row r="318" spans="1:4" ht="15" customHeight="1">
      <c r="A318" s="634" t="s">
        <v>206</v>
      </c>
      <c r="B318" s="635" t="s">
        <v>598</v>
      </c>
      <c r="C318" s="153">
        <v>2.58</v>
      </c>
      <c r="D318" s="155" t="s">
        <v>361</v>
      </c>
    </row>
    <row r="319" spans="1:4" ht="15" customHeight="1">
      <c r="A319" s="632" t="s">
        <v>223</v>
      </c>
      <c r="B319" s="633" t="s">
        <v>597</v>
      </c>
      <c r="C319" s="156">
        <v>2.88</v>
      </c>
      <c r="D319" s="158" t="s">
        <v>361</v>
      </c>
    </row>
    <row r="320" spans="1:4" ht="15" customHeight="1">
      <c r="A320" s="634" t="s">
        <v>229</v>
      </c>
      <c r="B320" s="635" t="s">
        <v>596</v>
      </c>
      <c r="C320" s="154" t="s">
        <v>361</v>
      </c>
      <c r="D320" s="155" t="s">
        <v>1081</v>
      </c>
    </row>
    <row r="321" spans="1:4" ht="15" customHeight="1">
      <c r="A321" s="632" t="s">
        <v>233</v>
      </c>
      <c r="B321" s="633" t="s">
        <v>595</v>
      </c>
      <c r="C321" s="157" t="s">
        <v>361</v>
      </c>
      <c r="D321" s="158" t="s">
        <v>1081</v>
      </c>
    </row>
    <row r="322" spans="1:4" ht="15" customHeight="1">
      <c r="A322" s="634" t="s">
        <v>238</v>
      </c>
      <c r="B322" s="635" t="s">
        <v>594</v>
      </c>
      <c r="C322" s="154" t="s">
        <v>361</v>
      </c>
      <c r="D322" s="155" t="s">
        <v>1081</v>
      </c>
    </row>
    <row r="323" spans="1:4" ht="15" customHeight="1">
      <c r="A323" s="632" t="s">
        <v>299</v>
      </c>
      <c r="B323" s="633" t="s">
        <v>593</v>
      </c>
      <c r="C323" s="156">
        <v>3.13</v>
      </c>
      <c r="D323" s="158" t="s">
        <v>361</v>
      </c>
    </row>
    <row r="324" spans="1:4" ht="15" customHeight="1">
      <c r="A324" s="634" t="s">
        <v>301</v>
      </c>
      <c r="B324" s="635" t="s">
        <v>592</v>
      </c>
      <c r="C324" s="153">
        <v>3.05</v>
      </c>
      <c r="D324" s="155" t="s">
        <v>361</v>
      </c>
    </row>
    <row r="325" spans="1:4" ht="15" customHeight="1">
      <c r="A325" s="632" t="s">
        <v>338</v>
      </c>
      <c r="B325" s="633" t="s">
        <v>591</v>
      </c>
      <c r="C325" s="156">
        <v>2.64</v>
      </c>
      <c r="D325" s="158" t="s">
        <v>361</v>
      </c>
    </row>
    <row r="326" spans="1:4" ht="15" customHeight="1">
      <c r="A326" s="634" t="s">
        <v>55</v>
      </c>
      <c r="B326" s="635" t="s">
        <v>590</v>
      </c>
      <c r="C326" s="153">
        <v>4.16</v>
      </c>
      <c r="D326" s="155" t="s">
        <v>361</v>
      </c>
    </row>
    <row r="327" spans="1:4" ht="15" customHeight="1">
      <c r="A327" s="632" t="s">
        <v>54</v>
      </c>
      <c r="B327" s="633" t="s">
        <v>589</v>
      </c>
      <c r="C327" s="157" t="s">
        <v>361</v>
      </c>
      <c r="D327" s="158" t="s">
        <v>1081</v>
      </c>
    </row>
    <row r="328" spans="1:4" ht="15" customHeight="1">
      <c r="A328" s="634" t="s">
        <v>65</v>
      </c>
      <c r="B328" s="635" t="s">
        <v>588</v>
      </c>
      <c r="C328" s="153">
        <v>2.93</v>
      </c>
      <c r="D328" s="155" t="s">
        <v>361</v>
      </c>
    </row>
    <row r="329" spans="1:4" ht="15" customHeight="1">
      <c r="A329" s="632" t="s">
        <v>83</v>
      </c>
      <c r="B329" s="633" t="s">
        <v>587</v>
      </c>
      <c r="C329" s="156">
        <v>3.26</v>
      </c>
      <c r="D329" s="158" t="s">
        <v>361</v>
      </c>
    </row>
    <row r="330" spans="1:4" ht="15" customHeight="1">
      <c r="A330" s="634" t="s">
        <v>108</v>
      </c>
      <c r="B330" s="635" t="s">
        <v>586</v>
      </c>
      <c r="C330" s="154" t="s">
        <v>361</v>
      </c>
      <c r="D330" s="155" t="s">
        <v>1081</v>
      </c>
    </row>
    <row r="331" spans="1:4" ht="15" customHeight="1">
      <c r="A331" s="632" t="s">
        <v>143</v>
      </c>
      <c r="B331" s="633" t="s">
        <v>585</v>
      </c>
      <c r="C331" s="157" t="s">
        <v>361</v>
      </c>
      <c r="D331" s="158" t="s">
        <v>1081</v>
      </c>
    </row>
    <row r="332" spans="1:4" ht="15" customHeight="1">
      <c r="A332" s="634" t="s">
        <v>166</v>
      </c>
      <c r="B332" s="635" t="s">
        <v>584</v>
      </c>
      <c r="C332" s="153">
        <v>4.75</v>
      </c>
      <c r="D332" s="155" t="s">
        <v>361</v>
      </c>
    </row>
    <row r="333" spans="1:4" ht="15" customHeight="1">
      <c r="A333" s="632" t="s">
        <v>182</v>
      </c>
      <c r="B333" s="633" t="s">
        <v>583</v>
      </c>
      <c r="C333" s="156">
        <v>3.93</v>
      </c>
      <c r="D333" s="158" t="s">
        <v>361</v>
      </c>
    </row>
    <row r="334" spans="1:4" ht="15" customHeight="1">
      <c r="A334" s="634" t="s">
        <v>232</v>
      </c>
      <c r="B334" s="635" t="s">
        <v>582</v>
      </c>
      <c r="C334" s="154" t="s">
        <v>361</v>
      </c>
      <c r="D334" s="155" t="s">
        <v>1081</v>
      </c>
    </row>
    <row r="335" spans="1:4" ht="15" customHeight="1">
      <c r="A335" s="632" t="s">
        <v>242</v>
      </c>
      <c r="B335" s="633" t="s">
        <v>581</v>
      </c>
      <c r="C335" s="156">
        <v>3.47</v>
      </c>
      <c r="D335" s="158" t="s">
        <v>361</v>
      </c>
    </row>
    <row r="336" spans="1:4" ht="15" customHeight="1">
      <c r="A336" s="634" t="s">
        <v>252</v>
      </c>
      <c r="B336" s="635" t="s">
        <v>580</v>
      </c>
      <c r="C336" s="154">
        <v>3</v>
      </c>
      <c r="D336" s="155" t="s">
        <v>361</v>
      </c>
    </row>
    <row r="337" spans="1:4" ht="15" customHeight="1">
      <c r="A337" s="632" t="s">
        <v>23</v>
      </c>
      <c r="B337" s="633" t="s">
        <v>579</v>
      </c>
      <c r="C337" s="156">
        <v>3.54</v>
      </c>
      <c r="D337" s="158" t="s">
        <v>361</v>
      </c>
    </row>
    <row r="338" spans="1:4" ht="15" customHeight="1">
      <c r="A338" s="634" t="s">
        <v>22</v>
      </c>
      <c r="B338" s="635" t="s">
        <v>578</v>
      </c>
      <c r="C338" s="154" t="s">
        <v>361</v>
      </c>
      <c r="D338" s="155" t="s">
        <v>1081</v>
      </c>
    </row>
    <row r="339" spans="1:4" ht="15" customHeight="1">
      <c r="A339" s="632" t="s">
        <v>105</v>
      </c>
      <c r="B339" s="633" t="s">
        <v>577</v>
      </c>
      <c r="C339" s="156">
        <v>2.59</v>
      </c>
      <c r="D339" s="158" t="s">
        <v>361</v>
      </c>
    </row>
    <row r="340" spans="1:4" ht="15" customHeight="1">
      <c r="A340" s="634" t="s">
        <v>113</v>
      </c>
      <c r="B340" s="635" t="s">
        <v>576</v>
      </c>
      <c r="C340" s="153">
        <v>2.38</v>
      </c>
      <c r="D340" s="155" t="s">
        <v>361</v>
      </c>
    </row>
    <row r="341" spans="1:4" ht="15" customHeight="1">
      <c r="A341" s="632" t="s">
        <v>179</v>
      </c>
      <c r="B341" s="633" t="s">
        <v>575</v>
      </c>
      <c r="C341" s="156">
        <v>2.75</v>
      </c>
      <c r="D341" s="158" t="s">
        <v>361</v>
      </c>
    </row>
    <row r="342" spans="1:4" ht="15" customHeight="1">
      <c r="A342" s="634" t="s">
        <v>212</v>
      </c>
      <c r="B342" s="635" t="s">
        <v>574</v>
      </c>
      <c r="C342" s="153">
        <v>2.85</v>
      </c>
      <c r="D342" s="155" t="s">
        <v>361</v>
      </c>
    </row>
    <row r="343" spans="1:4" ht="15" customHeight="1">
      <c r="A343" s="632" t="s">
        <v>221</v>
      </c>
      <c r="B343" s="633" t="s">
        <v>573</v>
      </c>
      <c r="C343" s="156">
        <v>2.79</v>
      </c>
      <c r="D343" s="158" t="s">
        <v>361</v>
      </c>
    </row>
    <row r="344" spans="1:4" ht="15" customHeight="1">
      <c r="A344" s="634" t="s">
        <v>235</v>
      </c>
      <c r="B344" s="635" t="s">
        <v>572</v>
      </c>
      <c r="C344" s="154" t="s">
        <v>361</v>
      </c>
      <c r="D344" s="155" t="s">
        <v>1081</v>
      </c>
    </row>
    <row r="345" spans="1:4" ht="15" customHeight="1">
      <c r="A345" s="632" t="s">
        <v>269</v>
      </c>
      <c r="B345" s="633" t="s">
        <v>571</v>
      </c>
      <c r="C345" s="156">
        <v>2.8</v>
      </c>
      <c r="D345" s="158" t="s">
        <v>361</v>
      </c>
    </row>
    <row r="346" spans="1:4" ht="15" customHeight="1">
      <c r="A346" s="634" t="s">
        <v>282</v>
      </c>
      <c r="B346" s="635" t="s">
        <v>570</v>
      </c>
      <c r="C346" s="153">
        <v>3.31</v>
      </c>
      <c r="D346" s="155" t="s">
        <v>361</v>
      </c>
    </row>
    <row r="347" spans="1:4" ht="15" customHeight="1">
      <c r="A347" s="632" t="s">
        <v>286</v>
      </c>
      <c r="B347" s="633" t="s">
        <v>569</v>
      </c>
      <c r="C347" s="156">
        <v>2.2799999999999998</v>
      </c>
      <c r="D347" s="158" t="s">
        <v>361</v>
      </c>
    </row>
    <row r="348" spans="1:4" ht="15" customHeight="1">
      <c r="A348" s="634" t="s">
        <v>307</v>
      </c>
      <c r="B348" s="635" t="s">
        <v>568</v>
      </c>
      <c r="C348" s="153">
        <v>3.42</v>
      </c>
      <c r="D348" s="155" t="s">
        <v>361</v>
      </c>
    </row>
    <row r="349" spans="1:4" ht="15" customHeight="1">
      <c r="A349" s="632" t="s">
        <v>337</v>
      </c>
      <c r="B349" s="633" t="s">
        <v>567</v>
      </c>
      <c r="C349" s="157" t="s">
        <v>361</v>
      </c>
      <c r="D349" s="158" t="s">
        <v>1081</v>
      </c>
    </row>
    <row r="350" spans="1:4" ht="15" customHeight="1">
      <c r="A350" s="634" t="s">
        <v>347</v>
      </c>
      <c r="B350" s="635" t="s">
        <v>566</v>
      </c>
      <c r="C350" s="153">
        <v>4.07</v>
      </c>
      <c r="D350" s="155" t="s">
        <v>361</v>
      </c>
    </row>
    <row r="351" spans="1:4" ht="15" customHeight="1">
      <c r="A351" s="632" t="s">
        <v>349</v>
      </c>
      <c r="B351" s="633" t="s">
        <v>565</v>
      </c>
      <c r="C351" s="157" t="s">
        <v>361</v>
      </c>
      <c r="D351" s="158" t="s">
        <v>1081</v>
      </c>
    </row>
    <row r="352" spans="1:4" ht="15" customHeight="1">
      <c r="A352" s="634" t="s">
        <v>110</v>
      </c>
      <c r="B352" s="635" t="s">
        <v>564</v>
      </c>
      <c r="C352" s="153">
        <v>3.09</v>
      </c>
      <c r="D352" s="155" t="s">
        <v>361</v>
      </c>
    </row>
    <row r="353" spans="1:4" ht="15" customHeight="1">
      <c r="A353" s="632" t="s">
        <v>109</v>
      </c>
      <c r="B353" s="633" t="s">
        <v>563</v>
      </c>
      <c r="C353" s="156">
        <v>3.18</v>
      </c>
      <c r="D353" s="158" t="s">
        <v>361</v>
      </c>
    </row>
    <row r="354" spans="1:4" ht="15" customHeight="1">
      <c r="A354" s="634" t="s">
        <v>158</v>
      </c>
      <c r="B354" s="635" t="s">
        <v>562</v>
      </c>
      <c r="C354" s="154" t="s">
        <v>361</v>
      </c>
      <c r="D354" s="155" t="s">
        <v>1081</v>
      </c>
    </row>
    <row r="355" spans="1:4" ht="15" customHeight="1">
      <c r="A355" s="632" t="s">
        <v>12</v>
      </c>
      <c r="B355" s="633" t="s">
        <v>561</v>
      </c>
      <c r="C355" s="157" t="s">
        <v>361</v>
      </c>
      <c r="D355" s="158" t="s">
        <v>1081</v>
      </c>
    </row>
    <row r="356" spans="1:4" ht="15" customHeight="1">
      <c r="A356" s="634" t="s">
        <v>236</v>
      </c>
      <c r="B356" s="635" t="s">
        <v>560</v>
      </c>
      <c r="C356" s="154" t="s">
        <v>361</v>
      </c>
      <c r="D356" s="155" t="s">
        <v>1081</v>
      </c>
    </row>
    <row r="357" spans="1:4" ht="15" customHeight="1">
      <c r="A357" s="632" t="s">
        <v>258</v>
      </c>
      <c r="B357" s="633" t="s">
        <v>559</v>
      </c>
      <c r="C357" s="157" t="s">
        <v>361</v>
      </c>
      <c r="D357" s="158" t="s">
        <v>1081</v>
      </c>
    </row>
    <row r="358" spans="1:4" ht="15" customHeight="1">
      <c r="A358" s="634" t="s">
        <v>342</v>
      </c>
      <c r="B358" s="635" t="s">
        <v>558</v>
      </c>
      <c r="C358" s="154" t="s">
        <v>361</v>
      </c>
      <c r="D358" s="155" t="s">
        <v>1081</v>
      </c>
    </row>
    <row r="359" spans="1:4" ht="15" customHeight="1">
      <c r="A359" s="632" t="s">
        <v>19</v>
      </c>
      <c r="B359" s="633" t="s">
        <v>557</v>
      </c>
      <c r="C359" s="156">
        <v>3.6</v>
      </c>
      <c r="D359" s="158" t="s">
        <v>361</v>
      </c>
    </row>
    <row r="360" spans="1:4" ht="15" customHeight="1">
      <c r="A360" s="634" t="s">
        <v>16</v>
      </c>
      <c r="B360" s="635" t="s">
        <v>556</v>
      </c>
      <c r="C360" s="153">
        <v>3.26</v>
      </c>
      <c r="D360" s="155" t="s">
        <v>361</v>
      </c>
    </row>
    <row r="361" spans="1:4" ht="15" customHeight="1">
      <c r="A361" s="632" t="s">
        <v>32</v>
      </c>
      <c r="B361" s="633" t="s">
        <v>555</v>
      </c>
      <c r="C361" s="156">
        <v>2.79</v>
      </c>
      <c r="D361" s="158" t="s">
        <v>361</v>
      </c>
    </row>
    <row r="362" spans="1:4" ht="15" customHeight="1">
      <c r="A362" s="634" t="s">
        <v>123</v>
      </c>
      <c r="B362" s="635" t="s">
        <v>554</v>
      </c>
      <c r="C362" s="154" t="s">
        <v>361</v>
      </c>
      <c r="D362" s="155" t="s">
        <v>1081</v>
      </c>
    </row>
    <row r="363" spans="1:4" ht="15" customHeight="1">
      <c r="A363" s="632" t="s">
        <v>130</v>
      </c>
      <c r="B363" s="633" t="s">
        <v>553</v>
      </c>
      <c r="C363" s="156">
        <v>3.89</v>
      </c>
      <c r="D363" s="158" t="s">
        <v>361</v>
      </c>
    </row>
    <row r="364" spans="1:4" ht="15" customHeight="1">
      <c r="A364" s="634" t="s">
        <v>140</v>
      </c>
      <c r="B364" s="635" t="s">
        <v>552</v>
      </c>
      <c r="C364" s="153">
        <v>3.27</v>
      </c>
      <c r="D364" s="155" t="s">
        <v>361</v>
      </c>
    </row>
    <row r="365" spans="1:4" ht="15" customHeight="1">
      <c r="A365" s="632" t="s">
        <v>173</v>
      </c>
      <c r="B365" s="633" t="s">
        <v>551</v>
      </c>
      <c r="C365" s="157" t="s">
        <v>361</v>
      </c>
      <c r="D365" s="158" t="s">
        <v>1081</v>
      </c>
    </row>
    <row r="366" spans="1:4" ht="15" customHeight="1">
      <c r="A366" s="634" t="s">
        <v>224</v>
      </c>
      <c r="B366" s="635" t="s">
        <v>550</v>
      </c>
      <c r="C366" s="154">
        <v>4</v>
      </c>
      <c r="D366" s="155" t="s">
        <v>361</v>
      </c>
    </row>
    <row r="367" spans="1:4" ht="15" customHeight="1">
      <c r="A367" s="632" t="s">
        <v>285</v>
      </c>
      <c r="B367" s="633" t="s">
        <v>549</v>
      </c>
      <c r="C367" s="157" t="s">
        <v>361</v>
      </c>
      <c r="D367" s="158" t="s">
        <v>1081</v>
      </c>
    </row>
    <row r="368" spans="1:4" ht="15" customHeight="1">
      <c r="A368" s="634" t="s">
        <v>291</v>
      </c>
      <c r="B368" s="635" t="s">
        <v>548</v>
      </c>
      <c r="C368" s="153">
        <v>2.83</v>
      </c>
      <c r="D368" s="155" t="s">
        <v>361</v>
      </c>
    </row>
    <row r="369" spans="1:4" ht="15" customHeight="1">
      <c r="A369" s="632" t="s">
        <v>306</v>
      </c>
      <c r="B369" s="633" t="s">
        <v>547</v>
      </c>
      <c r="C369" s="156">
        <v>4.1100000000000003</v>
      </c>
      <c r="D369" s="158" t="s">
        <v>361</v>
      </c>
    </row>
    <row r="370" spans="1:4" ht="15" customHeight="1">
      <c r="A370" s="634" t="s">
        <v>309</v>
      </c>
      <c r="B370" s="635" t="s">
        <v>546</v>
      </c>
      <c r="C370" s="153">
        <v>3.51</v>
      </c>
      <c r="D370" s="155" t="s">
        <v>361</v>
      </c>
    </row>
    <row r="371" spans="1:4" ht="15" customHeight="1">
      <c r="A371" s="632" t="s">
        <v>325</v>
      </c>
      <c r="B371" s="633" t="s">
        <v>545</v>
      </c>
      <c r="C371" s="157" t="s">
        <v>361</v>
      </c>
      <c r="D371" s="158" t="s">
        <v>1081</v>
      </c>
    </row>
    <row r="372" spans="1:4" ht="15" customHeight="1">
      <c r="A372" s="634" t="s">
        <v>332</v>
      </c>
      <c r="B372" s="635" t="s">
        <v>544</v>
      </c>
      <c r="C372" s="153">
        <v>3.27</v>
      </c>
      <c r="D372" s="155" t="s">
        <v>361</v>
      </c>
    </row>
    <row r="373" spans="1:4" ht="15" customHeight="1">
      <c r="A373" s="632" t="s">
        <v>47</v>
      </c>
      <c r="B373" s="633" t="s">
        <v>543</v>
      </c>
      <c r="C373" s="156">
        <v>2.97</v>
      </c>
      <c r="D373" s="158" t="s">
        <v>361</v>
      </c>
    </row>
    <row r="374" spans="1:4" ht="15" customHeight="1">
      <c r="A374" s="634" t="s">
        <v>46</v>
      </c>
      <c r="B374" s="635" t="s">
        <v>542</v>
      </c>
      <c r="C374" s="154" t="s">
        <v>361</v>
      </c>
      <c r="D374" s="155" t="s">
        <v>1081</v>
      </c>
    </row>
    <row r="375" spans="1:4" ht="15" customHeight="1">
      <c r="A375" s="632" t="s">
        <v>85</v>
      </c>
      <c r="B375" s="633" t="s">
        <v>541</v>
      </c>
      <c r="C375" s="157">
        <v>2</v>
      </c>
      <c r="D375" s="158" t="s">
        <v>361</v>
      </c>
    </row>
    <row r="376" spans="1:4" ht="15" customHeight="1">
      <c r="A376" s="634" t="s">
        <v>116</v>
      </c>
      <c r="B376" s="635" t="s">
        <v>540</v>
      </c>
      <c r="C376" s="154" t="s">
        <v>361</v>
      </c>
      <c r="D376" s="155" t="s">
        <v>1081</v>
      </c>
    </row>
    <row r="377" spans="1:4" ht="15" customHeight="1">
      <c r="A377" s="632" t="s">
        <v>126</v>
      </c>
      <c r="B377" s="633" t="s">
        <v>539</v>
      </c>
      <c r="C377" s="156">
        <v>3.44</v>
      </c>
      <c r="D377" s="158" t="s">
        <v>361</v>
      </c>
    </row>
    <row r="378" spans="1:4" ht="15" customHeight="1">
      <c r="A378" s="634" t="s">
        <v>142</v>
      </c>
      <c r="B378" s="635" t="s">
        <v>538</v>
      </c>
      <c r="C378" s="154" t="s">
        <v>361</v>
      </c>
      <c r="D378" s="155" t="s">
        <v>1081</v>
      </c>
    </row>
    <row r="379" spans="1:4" ht="15" customHeight="1">
      <c r="A379" s="632" t="s">
        <v>144</v>
      </c>
      <c r="B379" s="633" t="s">
        <v>537</v>
      </c>
      <c r="C379" s="157" t="s">
        <v>361</v>
      </c>
      <c r="D379" s="158" t="s">
        <v>1081</v>
      </c>
    </row>
    <row r="380" spans="1:4" ht="15" customHeight="1">
      <c r="A380" s="634" t="s">
        <v>148</v>
      </c>
      <c r="B380" s="635" t="s">
        <v>536</v>
      </c>
      <c r="C380" s="153">
        <v>2.96</v>
      </c>
      <c r="D380" s="155" t="s">
        <v>361</v>
      </c>
    </row>
    <row r="381" spans="1:4" ht="15" customHeight="1">
      <c r="A381" s="632" t="s">
        <v>153</v>
      </c>
      <c r="B381" s="633" t="s">
        <v>535</v>
      </c>
      <c r="C381" s="156">
        <v>2.72</v>
      </c>
      <c r="D381" s="158" t="s">
        <v>361</v>
      </c>
    </row>
    <row r="382" spans="1:4" ht="15" customHeight="1">
      <c r="A382" s="634" t="s">
        <v>155</v>
      </c>
      <c r="B382" s="635" t="s">
        <v>534</v>
      </c>
      <c r="C382" s="153">
        <v>3.2</v>
      </c>
      <c r="D382" s="155" t="s">
        <v>361</v>
      </c>
    </row>
    <row r="383" spans="1:4" ht="15" customHeight="1">
      <c r="A383" s="632" t="s">
        <v>180</v>
      </c>
      <c r="B383" s="633" t="s">
        <v>533</v>
      </c>
      <c r="C383" s="157" t="s">
        <v>361</v>
      </c>
      <c r="D383" s="158" t="s">
        <v>1081</v>
      </c>
    </row>
    <row r="384" spans="1:4" ht="15" customHeight="1">
      <c r="A384" s="634" t="s">
        <v>186</v>
      </c>
      <c r="B384" s="635" t="s">
        <v>532</v>
      </c>
      <c r="C384" s="154" t="s">
        <v>361</v>
      </c>
      <c r="D384" s="155" t="s">
        <v>1081</v>
      </c>
    </row>
    <row r="385" spans="1:4" ht="15" customHeight="1">
      <c r="A385" s="632" t="s">
        <v>241</v>
      </c>
      <c r="B385" s="633" t="s">
        <v>531</v>
      </c>
      <c r="C385" s="157" t="s">
        <v>361</v>
      </c>
      <c r="D385" s="158" t="s">
        <v>1081</v>
      </c>
    </row>
    <row r="386" spans="1:4" ht="15" customHeight="1">
      <c r="A386" s="634" t="s">
        <v>267</v>
      </c>
      <c r="B386" s="635" t="s">
        <v>530</v>
      </c>
      <c r="C386" s="154" t="s">
        <v>361</v>
      </c>
      <c r="D386" s="155" t="s">
        <v>1081</v>
      </c>
    </row>
    <row r="387" spans="1:4" ht="15" customHeight="1">
      <c r="A387" s="632" t="s">
        <v>287</v>
      </c>
      <c r="B387" s="633" t="s">
        <v>529</v>
      </c>
      <c r="C387" s="156">
        <v>2.7</v>
      </c>
      <c r="D387" s="158" t="s">
        <v>361</v>
      </c>
    </row>
    <row r="388" spans="1:4" ht="15" customHeight="1">
      <c r="A388" s="634" t="s">
        <v>311</v>
      </c>
      <c r="B388" s="635" t="s">
        <v>528</v>
      </c>
      <c r="C388" s="154" t="s">
        <v>361</v>
      </c>
      <c r="D388" s="155" t="s">
        <v>1081</v>
      </c>
    </row>
    <row r="389" spans="1:4" ht="15" customHeight="1">
      <c r="A389" s="632" t="s">
        <v>36</v>
      </c>
      <c r="B389" s="633" t="s">
        <v>527</v>
      </c>
      <c r="C389" s="156">
        <v>8.57</v>
      </c>
      <c r="D389" s="158" t="s">
        <v>361</v>
      </c>
    </row>
    <row r="390" spans="1:4" ht="15" customHeight="1">
      <c r="A390" s="634" t="s">
        <v>36</v>
      </c>
      <c r="B390" s="635" t="s">
        <v>526</v>
      </c>
      <c r="C390" s="153">
        <v>8.57</v>
      </c>
      <c r="D390" s="155" t="s">
        <v>361</v>
      </c>
    </row>
    <row r="391" spans="1:4" ht="15" customHeight="1">
      <c r="A391" s="632" t="s">
        <v>35</v>
      </c>
      <c r="B391" s="633" t="s">
        <v>525</v>
      </c>
      <c r="C391" s="156">
        <v>6.04</v>
      </c>
      <c r="D391" s="158" t="s">
        <v>361</v>
      </c>
    </row>
    <row r="392" spans="1:4" ht="15" customHeight="1">
      <c r="A392" s="634" t="s">
        <v>35</v>
      </c>
      <c r="B392" s="635" t="s">
        <v>1702</v>
      </c>
      <c r="C392" s="153">
        <v>6.57</v>
      </c>
      <c r="D392" s="155" t="s">
        <v>361</v>
      </c>
    </row>
    <row r="393" spans="1:4" ht="15" customHeight="1">
      <c r="A393" s="632" t="s">
        <v>1703</v>
      </c>
      <c r="B393" s="633" t="s">
        <v>1704</v>
      </c>
      <c r="C393" s="156">
        <v>4.88</v>
      </c>
      <c r="D393" s="158" t="s">
        <v>361</v>
      </c>
    </row>
    <row r="394" spans="1:4" ht="15" customHeight="1">
      <c r="A394" s="634" t="s">
        <v>1705</v>
      </c>
      <c r="B394" s="635" t="s">
        <v>1706</v>
      </c>
      <c r="C394" s="154" t="s">
        <v>361</v>
      </c>
      <c r="D394" s="155" t="s">
        <v>1081</v>
      </c>
    </row>
    <row r="395" spans="1:4" ht="15" customHeight="1">
      <c r="A395" s="632" t="s">
        <v>45</v>
      </c>
      <c r="B395" s="633" t="s">
        <v>524</v>
      </c>
      <c r="C395" s="156">
        <v>8.1999999999999993</v>
      </c>
      <c r="D395" s="158" t="s">
        <v>361</v>
      </c>
    </row>
    <row r="396" spans="1:4" ht="15" customHeight="1">
      <c r="A396" s="634" t="s">
        <v>1707</v>
      </c>
      <c r="B396" s="635" t="s">
        <v>1708</v>
      </c>
      <c r="C396" s="153">
        <v>10.06</v>
      </c>
      <c r="D396" s="155" t="s">
        <v>361</v>
      </c>
    </row>
    <row r="397" spans="1:4" ht="15" customHeight="1">
      <c r="A397" s="632" t="s">
        <v>1709</v>
      </c>
      <c r="B397" s="633" t="s">
        <v>1710</v>
      </c>
      <c r="C397" s="156">
        <v>8.58</v>
      </c>
      <c r="D397" s="158" t="s">
        <v>361</v>
      </c>
    </row>
    <row r="398" spans="1:4" ht="15" customHeight="1">
      <c r="A398" s="634" t="s">
        <v>1711</v>
      </c>
      <c r="B398" s="635" t="s">
        <v>1712</v>
      </c>
      <c r="C398" s="153">
        <v>5.58</v>
      </c>
      <c r="D398" s="155" t="s">
        <v>361</v>
      </c>
    </row>
    <row r="399" spans="1:4" ht="15" customHeight="1">
      <c r="A399" s="632" t="s">
        <v>1713</v>
      </c>
      <c r="B399" s="633" t="s">
        <v>1714</v>
      </c>
      <c r="C399" s="156">
        <v>7.53</v>
      </c>
      <c r="D399" s="158" t="s">
        <v>361</v>
      </c>
    </row>
    <row r="400" spans="1:4" ht="15" customHeight="1">
      <c r="A400" s="634" t="s">
        <v>1715</v>
      </c>
      <c r="B400" s="635" t="s">
        <v>1716</v>
      </c>
      <c r="C400" s="153">
        <v>7.78</v>
      </c>
      <c r="D400" s="155" t="s">
        <v>361</v>
      </c>
    </row>
    <row r="401" spans="1:4" ht="15" customHeight="1">
      <c r="A401" s="632" t="s">
        <v>57</v>
      </c>
      <c r="B401" s="633" t="s">
        <v>523</v>
      </c>
      <c r="C401" s="156">
        <v>8.76</v>
      </c>
      <c r="D401" s="158" t="s">
        <v>361</v>
      </c>
    </row>
    <row r="402" spans="1:4" ht="15" customHeight="1">
      <c r="A402" s="634" t="s">
        <v>1683</v>
      </c>
      <c r="B402" s="635" t="s">
        <v>1684</v>
      </c>
      <c r="C402" s="153">
        <v>7.59</v>
      </c>
      <c r="D402" s="155" t="s">
        <v>361</v>
      </c>
    </row>
    <row r="403" spans="1:4" ht="15" customHeight="1">
      <c r="A403" s="632" t="s">
        <v>1685</v>
      </c>
      <c r="B403" s="633" t="s">
        <v>1686</v>
      </c>
      <c r="C403" s="156">
        <v>9.18</v>
      </c>
      <c r="D403" s="158" t="s">
        <v>361</v>
      </c>
    </row>
    <row r="404" spans="1:4" ht="15" customHeight="1">
      <c r="A404" s="634" t="s">
        <v>1687</v>
      </c>
      <c r="B404" s="635" t="s">
        <v>1688</v>
      </c>
      <c r="C404" s="153">
        <v>7.14</v>
      </c>
      <c r="D404" s="155" t="s">
        <v>361</v>
      </c>
    </row>
    <row r="405" spans="1:4" ht="15" customHeight="1">
      <c r="A405" s="632" t="s">
        <v>1689</v>
      </c>
      <c r="B405" s="633" t="s">
        <v>1690</v>
      </c>
      <c r="C405" s="156">
        <v>8.84</v>
      </c>
      <c r="D405" s="158" t="s">
        <v>361</v>
      </c>
    </row>
    <row r="406" spans="1:4" ht="15" customHeight="1">
      <c r="A406" s="634" t="s">
        <v>1691</v>
      </c>
      <c r="B406" s="635" t="s">
        <v>1692</v>
      </c>
      <c r="C406" s="153">
        <v>8.33</v>
      </c>
      <c r="D406" s="155" t="s">
        <v>361</v>
      </c>
    </row>
    <row r="407" spans="1:4" ht="15" customHeight="1">
      <c r="A407" s="632" t="s">
        <v>1693</v>
      </c>
      <c r="B407" s="633" t="s">
        <v>1694</v>
      </c>
      <c r="C407" s="156">
        <v>9.7899999999999991</v>
      </c>
      <c r="D407" s="158" t="s">
        <v>361</v>
      </c>
    </row>
    <row r="408" spans="1:4" ht="15" customHeight="1">
      <c r="A408" s="634" t="s">
        <v>82</v>
      </c>
      <c r="B408" s="635" t="s">
        <v>522</v>
      </c>
      <c r="C408" s="153">
        <v>6.69</v>
      </c>
      <c r="D408" s="155" t="s">
        <v>361</v>
      </c>
    </row>
    <row r="409" spans="1:4" ht="15" customHeight="1">
      <c r="A409" s="632" t="s">
        <v>1717</v>
      </c>
      <c r="B409" s="633" t="s">
        <v>1718</v>
      </c>
      <c r="C409" s="156">
        <v>5.22</v>
      </c>
      <c r="D409" s="158" t="s">
        <v>361</v>
      </c>
    </row>
    <row r="410" spans="1:4" ht="15" customHeight="1">
      <c r="A410" s="634" t="s">
        <v>1719</v>
      </c>
      <c r="B410" s="635" t="s">
        <v>1720</v>
      </c>
      <c r="C410" s="153">
        <v>7.16</v>
      </c>
      <c r="D410" s="155" t="s">
        <v>361</v>
      </c>
    </row>
    <row r="411" spans="1:4" ht="15" customHeight="1">
      <c r="A411" s="632" t="s">
        <v>1721</v>
      </c>
      <c r="B411" s="633" t="s">
        <v>1722</v>
      </c>
      <c r="C411" s="156">
        <v>6.45</v>
      </c>
      <c r="D411" s="158" t="s">
        <v>361</v>
      </c>
    </row>
    <row r="412" spans="1:4" ht="15" customHeight="1">
      <c r="A412" s="634" t="s">
        <v>1723</v>
      </c>
      <c r="B412" s="635" t="s">
        <v>1724</v>
      </c>
      <c r="C412" s="154" t="s">
        <v>361</v>
      </c>
      <c r="D412" s="155" t="s">
        <v>1081</v>
      </c>
    </row>
    <row r="413" spans="1:4" ht="15" customHeight="1">
      <c r="A413" s="632" t="s">
        <v>107</v>
      </c>
      <c r="B413" s="633" t="s">
        <v>521</v>
      </c>
      <c r="C413" s="156">
        <v>10.42</v>
      </c>
      <c r="D413" s="158" t="s">
        <v>361</v>
      </c>
    </row>
    <row r="414" spans="1:4" ht="15" customHeight="1">
      <c r="A414" s="634" t="s">
        <v>1545</v>
      </c>
      <c r="B414" s="635" t="s">
        <v>1546</v>
      </c>
      <c r="C414" s="153">
        <v>8.7799999999999994</v>
      </c>
      <c r="D414" s="155" t="s">
        <v>361</v>
      </c>
    </row>
    <row r="415" spans="1:4" ht="15" customHeight="1">
      <c r="A415" s="632" t="s">
        <v>1547</v>
      </c>
      <c r="B415" s="633" t="s">
        <v>1548</v>
      </c>
      <c r="C415" s="156">
        <v>8.6199999999999992</v>
      </c>
      <c r="D415" s="158" t="s">
        <v>361</v>
      </c>
    </row>
    <row r="416" spans="1:4" ht="15" customHeight="1">
      <c r="A416" s="634" t="s">
        <v>1549</v>
      </c>
      <c r="B416" s="635" t="s">
        <v>1550</v>
      </c>
      <c r="C416" s="153">
        <v>11.25</v>
      </c>
      <c r="D416" s="155" t="s">
        <v>361</v>
      </c>
    </row>
    <row r="417" spans="1:4" ht="15" customHeight="1">
      <c r="A417" s="632" t="s">
        <v>1551</v>
      </c>
      <c r="B417" s="633" t="s">
        <v>1552</v>
      </c>
      <c r="C417" s="156">
        <v>11.09</v>
      </c>
      <c r="D417" s="158" t="s">
        <v>361</v>
      </c>
    </row>
    <row r="418" spans="1:4" ht="15" customHeight="1">
      <c r="A418" s="634" t="s">
        <v>167</v>
      </c>
      <c r="B418" s="635" t="s">
        <v>520</v>
      </c>
      <c r="C418" s="153">
        <v>11.46</v>
      </c>
      <c r="D418" s="155" t="s">
        <v>361</v>
      </c>
    </row>
    <row r="419" spans="1:4" ht="15" customHeight="1">
      <c r="A419" s="632" t="s">
        <v>1553</v>
      </c>
      <c r="B419" s="633" t="s">
        <v>1554</v>
      </c>
      <c r="C419" s="156">
        <v>11.7</v>
      </c>
      <c r="D419" s="158" t="s">
        <v>361</v>
      </c>
    </row>
    <row r="420" spans="1:4" ht="15" customHeight="1">
      <c r="A420" s="634" t="s">
        <v>1555</v>
      </c>
      <c r="B420" s="635" t="s">
        <v>1556</v>
      </c>
      <c r="C420" s="153">
        <v>10.98</v>
      </c>
      <c r="D420" s="155" t="s">
        <v>361</v>
      </c>
    </row>
    <row r="421" spans="1:4" ht="15" customHeight="1">
      <c r="A421" s="632" t="s">
        <v>1573</v>
      </c>
      <c r="B421" s="633" t="s">
        <v>1574</v>
      </c>
      <c r="C421" s="156">
        <v>11.1</v>
      </c>
      <c r="D421" s="158" t="s">
        <v>361</v>
      </c>
    </row>
    <row r="422" spans="1:4" ht="15" customHeight="1">
      <c r="A422" s="634" t="s">
        <v>1575</v>
      </c>
      <c r="B422" s="635" t="s">
        <v>1576</v>
      </c>
      <c r="C422" s="153">
        <v>10.91</v>
      </c>
      <c r="D422" s="155" t="s">
        <v>361</v>
      </c>
    </row>
    <row r="423" spans="1:4" ht="15" customHeight="1">
      <c r="A423" s="632" t="s">
        <v>1577</v>
      </c>
      <c r="B423" s="633" t="s">
        <v>1578</v>
      </c>
      <c r="C423" s="156">
        <v>10.94</v>
      </c>
      <c r="D423" s="158" t="s">
        <v>361</v>
      </c>
    </row>
    <row r="424" spans="1:4" ht="15" customHeight="1">
      <c r="A424" s="634" t="s">
        <v>1579</v>
      </c>
      <c r="B424" s="635" t="s">
        <v>1580</v>
      </c>
      <c r="C424" s="153">
        <v>11.85</v>
      </c>
      <c r="D424" s="155" t="s">
        <v>361</v>
      </c>
    </row>
    <row r="425" spans="1:4" ht="15" customHeight="1">
      <c r="A425" s="632" t="s">
        <v>1557</v>
      </c>
      <c r="B425" s="633" t="s">
        <v>1558</v>
      </c>
      <c r="C425" s="156">
        <v>10.64</v>
      </c>
      <c r="D425" s="158" t="s">
        <v>361</v>
      </c>
    </row>
    <row r="426" spans="1:4" ht="15" customHeight="1">
      <c r="A426" s="634" t="s">
        <v>1581</v>
      </c>
      <c r="B426" s="635" t="s">
        <v>1582</v>
      </c>
      <c r="C426" s="153">
        <v>11.21</v>
      </c>
      <c r="D426" s="155" t="s">
        <v>361</v>
      </c>
    </row>
    <row r="427" spans="1:4" ht="15" customHeight="1">
      <c r="A427" s="632" t="s">
        <v>1559</v>
      </c>
      <c r="B427" s="633" t="s">
        <v>1560</v>
      </c>
      <c r="C427" s="156">
        <v>10.83</v>
      </c>
      <c r="D427" s="158" t="s">
        <v>361</v>
      </c>
    </row>
    <row r="428" spans="1:4" ht="15" customHeight="1">
      <c r="A428" s="634" t="s">
        <v>1583</v>
      </c>
      <c r="B428" s="635" t="s">
        <v>1584</v>
      </c>
      <c r="C428" s="153">
        <v>12.03</v>
      </c>
      <c r="D428" s="155" t="s">
        <v>361</v>
      </c>
    </row>
    <row r="429" spans="1:4" ht="15" customHeight="1">
      <c r="A429" s="632" t="s">
        <v>1561</v>
      </c>
      <c r="B429" s="633" t="s">
        <v>1562</v>
      </c>
      <c r="C429" s="156">
        <v>12.1</v>
      </c>
      <c r="D429" s="158" t="s">
        <v>361</v>
      </c>
    </row>
    <row r="430" spans="1:4" ht="15" customHeight="1">
      <c r="A430" s="634" t="s">
        <v>1563</v>
      </c>
      <c r="B430" s="635" t="s">
        <v>1564</v>
      </c>
      <c r="C430" s="153">
        <v>11.54</v>
      </c>
      <c r="D430" s="155" t="s">
        <v>361</v>
      </c>
    </row>
    <row r="431" spans="1:4" ht="15" customHeight="1">
      <c r="A431" s="632" t="s">
        <v>1585</v>
      </c>
      <c r="B431" s="633" t="s">
        <v>1586</v>
      </c>
      <c r="C431" s="156">
        <v>12.17</v>
      </c>
      <c r="D431" s="158" t="s">
        <v>361</v>
      </c>
    </row>
    <row r="432" spans="1:4" ht="15" customHeight="1">
      <c r="A432" s="634" t="s">
        <v>1565</v>
      </c>
      <c r="B432" s="635" t="s">
        <v>1566</v>
      </c>
      <c r="C432" s="153">
        <v>10.24</v>
      </c>
      <c r="D432" s="155" t="s">
        <v>361</v>
      </c>
    </row>
    <row r="433" spans="1:4" ht="15" customHeight="1">
      <c r="A433" s="632" t="s">
        <v>1567</v>
      </c>
      <c r="B433" s="633" t="s">
        <v>1568</v>
      </c>
      <c r="C433" s="157">
        <v>10</v>
      </c>
      <c r="D433" s="158" t="s">
        <v>361</v>
      </c>
    </row>
    <row r="434" spans="1:4" ht="15" customHeight="1">
      <c r="A434" s="634" t="s">
        <v>1587</v>
      </c>
      <c r="B434" s="635" t="s">
        <v>1588</v>
      </c>
      <c r="C434" s="153">
        <v>13.4</v>
      </c>
      <c r="D434" s="155" t="s">
        <v>361</v>
      </c>
    </row>
    <row r="435" spans="1:4" ht="15" customHeight="1">
      <c r="A435" s="632" t="s">
        <v>1569</v>
      </c>
      <c r="B435" s="633" t="s">
        <v>1570</v>
      </c>
      <c r="C435" s="156">
        <v>10.81</v>
      </c>
      <c r="D435" s="158" t="s">
        <v>361</v>
      </c>
    </row>
    <row r="436" spans="1:4" ht="15" customHeight="1">
      <c r="A436" s="634" t="s">
        <v>1589</v>
      </c>
      <c r="B436" s="635" t="s">
        <v>1590</v>
      </c>
      <c r="C436" s="153">
        <v>12.93</v>
      </c>
      <c r="D436" s="155" t="s">
        <v>361</v>
      </c>
    </row>
    <row r="437" spans="1:4" ht="15" customHeight="1">
      <c r="A437" s="632" t="s">
        <v>1591</v>
      </c>
      <c r="B437" s="633" t="s">
        <v>1592</v>
      </c>
      <c r="C437" s="156">
        <v>11.11</v>
      </c>
      <c r="D437" s="158" t="s">
        <v>361</v>
      </c>
    </row>
    <row r="438" spans="1:4" ht="15" customHeight="1">
      <c r="A438" s="634" t="s">
        <v>1593</v>
      </c>
      <c r="B438" s="635" t="s">
        <v>1594</v>
      </c>
      <c r="C438" s="153">
        <v>7.95</v>
      </c>
      <c r="D438" s="155" t="s">
        <v>361</v>
      </c>
    </row>
    <row r="439" spans="1:4" ht="15" customHeight="1">
      <c r="A439" s="632" t="s">
        <v>1595</v>
      </c>
      <c r="B439" s="633" t="s">
        <v>1596</v>
      </c>
      <c r="C439" s="156">
        <v>12.92</v>
      </c>
      <c r="D439" s="158" t="s">
        <v>361</v>
      </c>
    </row>
    <row r="440" spans="1:4" ht="15" customHeight="1">
      <c r="A440" s="634" t="s">
        <v>1597</v>
      </c>
      <c r="B440" s="635" t="s">
        <v>1598</v>
      </c>
      <c r="C440" s="153">
        <v>13.83</v>
      </c>
      <c r="D440" s="155" t="s">
        <v>361</v>
      </c>
    </row>
    <row r="441" spans="1:4" ht="15" customHeight="1">
      <c r="A441" s="632" t="s">
        <v>1571</v>
      </c>
      <c r="B441" s="633" t="s">
        <v>1572</v>
      </c>
      <c r="C441" s="156">
        <v>11.57</v>
      </c>
      <c r="D441" s="158" t="s">
        <v>361</v>
      </c>
    </row>
    <row r="442" spans="1:4" ht="15" customHeight="1">
      <c r="A442" s="634" t="s">
        <v>284</v>
      </c>
      <c r="B442" s="635" t="s">
        <v>1599</v>
      </c>
      <c r="C442" s="153">
        <v>11.76</v>
      </c>
      <c r="D442" s="155" t="s">
        <v>361</v>
      </c>
    </row>
    <row r="443" spans="1:4" ht="15" customHeight="1">
      <c r="A443" s="632" t="s">
        <v>169</v>
      </c>
      <c r="B443" s="633" t="s">
        <v>519</v>
      </c>
      <c r="C443" s="156">
        <v>7.58</v>
      </c>
      <c r="D443" s="158" t="s">
        <v>361</v>
      </c>
    </row>
    <row r="444" spans="1:4" ht="15" customHeight="1">
      <c r="A444" s="634" t="s">
        <v>1600</v>
      </c>
      <c r="B444" s="635" t="s">
        <v>1601</v>
      </c>
      <c r="C444" s="154" t="s">
        <v>361</v>
      </c>
      <c r="D444" s="155" t="s">
        <v>1081</v>
      </c>
    </row>
    <row r="445" spans="1:4" ht="15" customHeight="1">
      <c r="A445" s="632" t="s">
        <v>1602</v>
      </c>
      <c r="B445" s="633" t="s">
        <v>1603</v>
      </c>
      <c r="C445" s="157" t="s">
        <v>361</v>
      </c>
      <c r="D445" s="158" t="s">
        <v>1081</v>
      </c>
    </row>
    <row r="446" spans="1:4" ht="15" customHeight="1">
      <c r="A446" s="634" t="s">
        <v>169</v>
      </c>
      <c r="B446" s="635" t="s">
        <v>1604</v>
      </c>
      <c r="C446" s="153">
        <v>7.75</v>
      </c>
      <c r="D446" s="155" t="s">
        <v>361</v>
      </c>
    </row>
    <row r="447" spans="1:4" ht="15" customHeight="1">
      <c r="A447" s="632" t="s">
        <v>1605</v>
      </c>
      <c r="B447" s="633" t="s">
        <v>1606</v>
      </c>
      <c r="C447" s="157" t="s">
        <v>361</v>
      </c>
      <c r="D447" s="158" t="s">
        <v>1081</v>
      </c>
    </row>
    <row r="448" spans="1:4" ht="15" customHeight="1">
      <c r="A448" s="634" t="s">
        <v>1617</v>
      </c>
      <c r="B448" s="635" t="s">
        <v>1618</v>
      </c>
      <c r="C448" s="153">
        <v>6.25</v>
      </c>
      <c r="D448" s="155" t="s">
        <v>361</v>
      </c>
    </row>
    <row r="449" spans="1:4" ht="15" customHeight="1">
      <c r="A449" s="632" t="s">
        <v>1607</v>
      </c>
      <c r="B449" s="633" t="s">
        <v>1608</v>
      </c>
      <c r="C449" s="156">
        <v>9.4499999999999993</v>
      </c>
      <c r="D449" s="158" t="s">
        <v>361</v>
      </c>
    </row>
    <row r="450" spans="1:4" ht="15" customHeight="1">
      <c r="A450" s="634" t="s">
        <v>1609</v>
      </c>
      <c r="B450" s="635" t="s">
        <v>1610</v>
      </c>
      <c r="C450" s="153">
        <v>9.18</v>
      </c>
      <c r="D450" s="155" t="s">
        <v>361</v>
      </c>
    </row>
    <row r="451" spans="1:4" ht="15" customHeight="1">
      <c r="A451" s="632" t="s">
        <v>1611</v>
      </c>
      <c r="B451" s="633" t="s">
        <v>1612</v>
      </c>
      <c r="C451" s="156">
        <v>7.01</v>
      </c>
      <c r="D451" s="158" t="s">
        <v>361</v>
      </c>
    </row>
    <row r="452" spans="1:4" ht="15" customHeight="1">
      <c r="A452" s="634" t="s">
        <v>1613</v>
      </c>
      <c r="B452" s="635" t="s">
        <v>1614</v>
      </c>
      <c r="C452" s="153">
        <v>5.79</v>
      </c>
      <c r="D452" s="155" t="s">
        <v>361</v>
      </c>
    </row>
    <row r="453" spans="1:4" ht="15" customHeight="1">
      <c r="A453" s="632" t="s">
        <v>1615</v>
      </c>
      <c r="B453" s="633" t="s">
        <v>1616</v>
      </c>
      <c r="C453" s="156">
        <v>8.1</v>
      </c>
      <c r="D453" s="158" t="s">
        <v>361</v>
      </c>
    </row>
    <row r="454" spans="1:4" ht="15" customHeight="1">
      <c r="A454" s="634" t="s">
        <v>177</v>
      </c>
      <c r="B454" s="635" t="s">
        <v>518</v>
      </c>
      <c r="C454" s="153">
        <v>6.5</v>
      </c>
      <c r="D454" s="155" t="s">
        <v>361</v>
      </c>
    </row>
    <row r="455" spans="1:4" ht="15" customHeight="1">
      <c r="A455" s="632" t="s">
        <v>1619</v>
      </c>
      <c r="B455" s="633" t="s">
        <v>1620</v>
      </c>
      <c r="C455" s="157" t="s">
        <v>361</v>
      </c>
      <c r="D455" s="158" t="s">
        <v>1081</v>
      </c>
    </row>
    <row r="456" spans="1:4" ht="15" customHeight="1">
      <c r="A456" s="634" t="s">
        <v>1621</v>
      </c>
      <c r="B456" s="635" t="s">
        <v>1622</v>
      </c>
      <c r="C456" s="154" t="s">
        <v>361</v>
      </c>
      <c r="D456" s="155" t="s">
        <v>1081</v>
      </c>
    </row>
    <row r="457" spans="1:4" ht="15" customHeight="1">
      <c r="A457" s="632" t="s">
        <v>1623</v>
      </c>
      <c r="B457" s="633" t="s">
        <v>1624</v>
      </c>
      <c r="C457" s="156">
        <v>8.32</v>
      </c>
      <c r="D457" s="158" t="s">
        <v>361</v>
      </c>
    </row>
    <row r="458" spans="1:4" ht="15" customHeight="1">
      <c r="A458" s="634" t="s">
        <v>177</v>
      </c>
      <c r="B458" s="635" t="s">
        <v>1625</v>
      </c>
      <c r="C458" s="153">
        <v>6.51</v>
      </c>
      <c r="D458" s="155" t="s">
        <v>361</v>
      </c>
    </row>
    <row r="459" spans="1:4" ht="15" customHeight="1">
      <c r="A459" s="632" t="s">
        <v>1626</v>
      </c>
      <c r="B459" s="633" t="s">
        <v>1627</v>
      </c>
      <c r="C459" s="156">
        <v>6.02</v>
      </c>
      <c r="D459" s="158" t="s">
        <v>361</v>
      </c>
    </row>
    <row r="460" spans="1:4" ht="15" customHeight="1">
      <c r="A460" s="634" t="s">
        <v>1628</v>
      </c>
      <c r="B460" s="635" t="s">
        <v>1629</v>
      </c>
      <c r="C460" s="154" t="s">
        <v>361</v>
      </c>
      <c r="D460" s="155" t="s">
        <v>1081</v>
      </c>
    </row>
    <row r="461" spans="1:4" ht="15" customHeight="1">
      <c r="A461" s="632" t="s">
        <v>1630</v>
      </c>
      <c r="B461" s="633" t="s">
        <v>1631</v>
      </c>
      <c r="C461" s="156">
        <v>3.67</v>
      </c>
      <c r="D461" s="158" t="s">
        <v>361</v>
      </c>
    </row>
    <row r="462" spans="1:4" ht="15" customHeight="1">
      <c r="A462" s="634" t="s">
        <v>1632</v>
      </c>
      <c r="B462" s="635" t="s">
        <v>1633</v>
      </c>
      <c r="C462" s="154" t="s">
        <v>361</v>
      </c>
      <c r="D462" s="155" t="s">
        <v>1081</v>
      </c>
    </row>
    <row r="463" spans="1:4" ht="15" customHeight="1">
      <c r="A463" s="632" t="s">
        <v>1634</v>
      </c>
      <c r="B463" s="633" t="s">
        <v>1635</v>
      </c>
      <c r="C463" s="156">
        <v>5.47</v>
      </c>
      <c r="D463" s="158" t="s">
        <v>361</v>
      </c>
    </row>
    <row r="464" spans="1:4" ht="15" customHeight="1">
      <c r="A464" s="634" t="s">
        <v>1636</v>
      </c>
      <c r="B464" s="635" t="s">
        <v>1637</v>
      </c>
      <c r="C464" s="153">
        <v>6.46</v>
      </c>
      <c r="D464" s="155" t="s">
        <v>361</v>
      </c>
    </row>
    <row r="465" spans="1:4" ht="15" customHeight="1">
      <c r="A465" s="632" t="s">
        <v>1638</v>
      </c>
      <c r="B465" s="633" t="s">
        <v>1639</v>
      </c>
      <c r="C465" s="156">
        <v>5.78</v>
      </c>
      <c r="D465" s="158" t="s">
        <v>361</v>
      </c>
    </row>
    <row r="466" spans="1:4" ht="15" customHeight="1">
      <c r="A466" s="634" t="s">
        <v>196</v>
      </c>
      <c r="B466" s="635" t="s">
        <v>517</v>
      </c>
      <c r="C466" s="153">
        <v>5.47</v>
      </c>
      <c r="D466" s="155" t="s">
        <v>361</v>
      </c>
    </row>
    <row r="467" spans="1:4" ht="15" customHeight="1">
      <c r="A467" s="632" t="s">
        <v>1725</v>
      </c>
      <c r="B467" s="633" t="s">
        <v>1726</v>
      </c>
      <c r="C467" s="156">
        <v>4.87</v>
      </c>
      <c r="D467" s="158" t="s">
        <v>361</v>
      </c>
    </row>
    <row r="468" spans="1:4" ht="15" customHeight="1">
      <c r="A468" s="634" t="s">
        <v>196</v>
      </c>
      <c r="B468" s="635" t="s">
        <v>1727</v>
      </c>
      <c r="C468" s="153">
        <v>5.0999999999999996</v>
      </c>
      <c r="D468" s="155" t="s">
        <v>361</v>
      </c>
    </row>
    <row r="469" spans="1:4" ht="15" customHeight="1">
      <c r="A469" s="632" t="s">
        <v>1728</v>
      </c>
      <c r="B469" s="633" t="s">
        <v>1729</v>
      </c>
      <c r="C469" s="156">
        <v>6.16</v>
      </c>
      <c r="D469" s="158" t="s">
        <v>361</v>
      </c>
    </row>
    <row r="470" spans="1:4" ht="15" customHeight="1">
      <c r="A470" s="634" t="s">
        <v>1730</v>
      </c>
      <c r="B470" s="635" t="s">
        <v>1731</v>
      </c>
      <c r="C470" s="154" t="s">
        <v>361</v>
      </c>
      <c r="D470" s="155" t="s">
        <v>1081</v>
      </c>
    </row>
    <row r="471" spans="1:4" ht="15" customHeight="1">
      <c r="A471" s="632" t="s">
        <v>204</v>
      </c>
      <c r="B471" s="633" t="s">
        <v>516</v>
      </c>
      <c r="C471" s="156">
        <v>6.32</v>
      </c>
      <c r="D471" s="158" t="s">
        <v>361</v>
      </c>
    </row>
    <row r="472" spans="1:4" ht="15" customHeight="1">
      <c r="A472" s="634" t="s">
        <v>1732</v>
      </c>
      <c r="B472" s="635" t="s">
        <v>1733</v>
      </c>
      <c r="C472" s="154" t="s">
        <v>361</v>
      </c>
      <c r="D472" s="155" t="s">
        <v>1081</v>
      </c>
    </row>
    <row r="473" spans="1:4" ht="15" customHeight="1">
      <c r="A473" s="632" t="s">
        <v>1734</v>
      </c>
      <c r="B473" s="633" t="s">
        <v>1735</v>
      </c>
      <c r="C473" s="157" t="s">
        <v>361</v>
      </c>
      <c r="D473" s="158" t="s">
        <v>1081</v>
      </c>
    </row>
    <row r="474" spans="1:4" ht="15" customHeight="1">
      <c r="A474" s="634" t="s">
        <v>1736</v>
      </c>
      <c r="B474" s="635" t="s">
        <v>1737</v>
      </c>
      <c r="C474" s="154" t="s">
        <v>361</v>
      </c>
      <c r="D474" s="155" t="s">
        <v>1081</v>
      </c>
    </row>
    <row r="475" spans="1:4" ht="15" customHeight="1">
      <c r="A475" s="632" t="s">
        <v>1738</v>
      </c>
      <c r="B475" s="633" t="s">
        <v>1739</v>
      </c>
      <c r="C475" s="156">
        <v>6.4</v>
      </c>
      <c r="D475" s="158" t="s">
        <v>361</v>
      </c>
    </row>
    <row r="476" spans="1:4" ht="15" customHeight="1">
      <c r="A476" s="634" t="s">
        <v>1740</v>
      </c>
      <c r="B476" s="635" t="s">
        <v>1741</v>
      </c>
      <c r="C476" s="154" t="s">
        <v>361</v>
      </c>
      <c r="D476" s="155" t="s">
        <v>1081</v>
      </c>
    </row>
    <row r="477" spans="1:4" ht="15" customHeight="1">
      <c r="A477" s="632" t="s">
        <v>217</v>
      </c>
      <c r="B477" s="633" t="s">
        <v>515</v>
      </c>
      <c r="C477" s="156">
        <v>8.26</v>
      </c>
      <c r="D477" s="158" t="s">
        <v>361</v>
      </c>
    </row>
    <row r="478" spans="1:4" ht="15" customHeight="1">
      <c r="A478" s="634" t="s">
        <v>217</v>
      </c>
      <c r="B478" s="635" t="s">
        <v>1695</v>
      </c>
      <c r="C478" s="153">
        <v>8.94</v>
      </c>
      <c r="D478" s="155" t="s">
        <v>361</v>
      </c>
    </row>
    <row r="479" spans="1:4" ht="15" customHeight="1">
      <c r="A479" s="632" t="s">
        <v>1696</v>
      </c>
      <c r="B479" s="633" t="s">
        <v>1697</v>
      </c>
      <c r="C479" s="156">
        <v>7.69</v>
      </c>
      <c r="D479" s="158" t="s">
        <v>361</v>
      </c>
    </row>
    <row r="480" spans="1:4" ht="15" customHeight="1">
      <c r="A480" s="634" t="s">
        <v>1698</v>
      </c>
      <c r="B480" s="635" t="s">
        <v>1699</v>
      </c>
      <c r="C480" s="153">
        <v>7.82</v>
      </c>
      <c r="D480" s="155" t="s">
        <v>361</v>
      </c>
    </row>
    <row r="481" spans="1:4" ht="15" customHeight="1">
      <c r="A481" s="632" t="s">
        <v>1700</v>
      </c>
      <c r="B481" s="633" t="s">
        <v>1701</v>
      </c>
      <c r="C481" s="156">
        <v>6.92</v>
      </c>
      <c r="D481" s="158" t="s">
        <v>361</v>
      </c>
    </row>
    <row r="482" spans="1:4" ht="15" customHeight="1">
      <c r="A482" s="634" t="s">
        <v>218</v>
      </c>
      <c r="B482" s="635" t="s">
        <v>514</v>
      </c>
      <c r="C482" s="153">
        <v>10.01</v>
      </c>
      <c r="D482" s="155" t="s">
        <v>361</v>
      </c>
    </row>
    <row r="483" spans="1:4" ht="15" customHeight="1">
      <c r="A483" s="632" t="s">
        <v>1640</v>
      </c>
      <c r="B483" s="633" t="s">
        <v>1641</v>
      </c>
      <c r="C483" s="156">
        <v>8.27</v>
      </c>
      <c r="D483" s="158" t="s">
        <v>361</v>
      </c>
    </row>
    <row r="484" spans="1:4" ht="15" customHeight="1">
      <c r="A484" s="634" t="s">
        <v>1642</v>
      </c>
      <c r="B484" s="635" t="s">
        <v>1643</v>
      </c>
      <c r="C484" s="153">
        <v>8.17</v>
      </c>
      <c r="D484" s="155" t="s">
        <v>361</v>
      </c>
    </row>
    <row r="485" spans="1:4" ht="15" customHeight="1">
      <c r="A485" s="632" t="s">
        <v>1644</v>
      </c>
      <c r="B485" s="633" t="s">
        <v>1645</v>
      </c>
      <c r="C485" s="156">
        <v>9.98</v>
      </c>
      <c r="D485" s="158" t="s">
        <v>361</v>
      </c>
    </row>
    <row r="486" spans="1:4" ht="15" customHeight="1">
      <c r="A486" s="634" t="s">
        <v>1646</v>
      </c>
      <c r="B486" s="635" t="s">
        <v>1647</v>
      </c>
      <c r="C486" s="153">
        <v>9.15</v>
      </c>
      <c r="D486" s="155" t="s">
        <v>361</v>
      </c>
    </row>
    <row r="487" spans="1:4" ht="15" customHeight="1">
      <c r="A487" s="632" t="s">
        <v>1648</v>
      </c>
      <c r="B487" s="633" t="s">
        <v>1649</v>
      </c>
      <c r="C487" s="156">
        <v>10.84</v>
      </c>
      <c r="D487" s="158" t="s">
        <v>361</v>
      </c>
    </row>
    <row r="488" spans="1:4" ht="15" customHeight="1">
      <c r="A488" s="634" t="s">
        <v>228</v>
      </c>
      <c r="B488" s="635" t="s">
        <v>513</v>
      </c>
      <c r="C488" s="153">
        <v>5.7</v>
      </c>
      <c r="D488" s="155" t="s">
        <v>361</v>
      </c>
    </row>
    <row r="489" spans="1:4" ht="15" customHeight="1">
      <c r="A489" s="632" t="s">
        <v>228</v>
      </c>
      <c r="B489" s="633" t="s">
        <v>1742</v>
      </c>
      <c r="C489" s="156">
        <v>5.67</v>
      </c>
      <c r="D489" s="158" t="s">
        <v>361</v>
      </c>
    </row>
    <row r="490" spans="1:4" ht="15" customHeight="1">
      <c r="A490" s="634" t="s">
        <v>1743</v>
      </c>
      <c r="B490" s="635" t="s">
        <v>1744</v>
      </c>
      <c r="C490" s="153">
        <v>5.4</v>
      </c>
      <c r="D490" s="155" t="s">
        <v>361</v>
      </c>
    </row>
    <row r="491" spans="1:4" ht="15" customHeight="1">
      <c r="A491" s="632" t="s">
        <v>1745</v>
      </c>
      <c r="B491" s="633" t="s">
        <v>1746</v>
      </c>
      <c r="C491" s="156">
        <v>6.92</v>
      </c>
      <c r="D491" s="158" t="s">
        <v>361</v>
      </c>
    </row>
    <row r="492" spans="1:4" ht="15" customHeight="1">
      <c r="A492" s="634" t="s">
        <v>1747</v>
      </c>
      <c r="B492" s="635" t="s">
        <v>1748</v>
      </c>
      <c r="C492" s="154" t="s">
        <v>361</v>
      </c>
      <c r="D492" s="155" t="s">
        <v>1081</v>
      </c>
    </row>
    <row r="493" spans="1:4" ht="15" customHeight="1">
      <c r="A493" s="632" t="s">
        <v>288</v>
      </c>
      <c r="B493" s="633" t="s">
        <v>512</v>
      </c>
      <c r="C493" s="156">
        <v>6.57</v>
      </c>
      <c r="D493" s="158" t="s">
        <v>361</v>
      </c>
    </row>
    <row r="494" spans="1:4" ht="15" customHeight="1">
      <c r="A494" s="634" t="s">
        <v>1749</v>
      </c>
      <c r="B494" s="635" t="s">
        <v>1750</v>
      </c>
      <c r="C494" s="153">
        <v>6.45</v>
      </c>
      <c r="D494" s="155" t="s">
        <v>361</v>
      </c>
    </row>
    <row r="495" spans="1:4" ht="15" customHeight="1">
      <c r="A495" s="632" t="s">
        <v>1751</v>
      </c>
      <c r="B495" s="633" t="s">
        <v>1752</v>
      </c>
      <c r="C495" s="156">
        <v>6.85</v>
      </c>
      <c r="D495" s="158" t="s">
        <v>361</v>
      </c>
    </row>
    <row r="496" spans="1:4" ht="15" customHeight="1">
      <c r="A496" s="634" t="s">
        <v>1753</v>
      </c>
      <c r="B496" s="635" t="s">
        <v>1754</v>
      </c>
      <c r="C496" s="153">
        <v>4.8600000000000003</v>
      </c>
      <c r="D496" s="155" t="s">
        <v>361</v>
      </c>
    </row>
    <row r="497" spans="1:4" ht="15" customHeight="1">
      <c r="A497" s="632" t="s">
        <v>1755</v>
      </c>
      <c r="B497" s="633" t="s">
        <v>1756</v>
      </c>
      <c r="C497" s="156">
        <v>6.56</v>
      </c>
      <c r="D497" s="158" t="s">
        <v>361</v>
      </c>
    </row>
    <row r="498" spans="1:4" ht="15" customHeight="1">
      <c r="A498" s="634" t="s">
        <v>292</v>
      </c>
      <c r="B498" s="635" t="s">
        <v>511</v>
      </c>
      <c r="C498" s="153">
        <v>5.83</v>
      </c>
      <c r="D498" s="155" t="s">
        <v>361</v>
      </c>
    </row>
    <row r="499" spans="1:4" ht="15" customHeight="1">
      <c r="A499" s="632" t="s">
        <v>1761</v>
      </c>
      <c r="B499" s="633" t="s">
        <v>1762</v>
      </c>
      <c r="C499" s="156">
        <v>5.56</v>
      </c>
      <c r="D499" s="158" t="s">
        <v>361</v>
      </c>
    </row>
    <row r="500" spans="1:4" ht="15" customHeight="1">
      <c r="A500" s="634" t="s">
        <v>1757</v>
      </c>
      <c r="B500" s="635" t="s">
        <v>1758</v>
      </c>
      <c r="C500" s="153">
        <v>5.83</v>
      </c>
      <c r="D500" s="155" t="s">
        <v>361</v>
      </c>
    </row>
    <row r="501" spans="1:4" ht="15" customHeight="1">
      <c r="A501" s="632" t="s">
        <v>1759</v>
      </c>
      <c r="B501" s="633" t="s">
        <v>1760</v>
      </c>
      <c r="C501" s="156">
        <v>7.36</v>
      </c>
      <c r="D501" s="158" t="s">
        <v>361</v>
      </c>
    </row>
    <row r="502" spans="1:4" ht="15" customHeight="1">
      <c r="A502" s="634" t="s">
        <v>293</v>
      </c>
      <c r="B502" s="635" t="s">
        <v>510</v>
      </c>
      <c r="C502" s="153">
        <v>6.48</v>
      </c>
      <c r="D502" s="155" t="s">
        <v>361</v>
      </c>
    </row>
    <row r="503" spans="1:4" ht="15" customHeight="1">
      <c r="A503" s="632" t="s">
        <v>1765</v>
      </c>
      <c r="B503" s="633" t="s">
        <v>1766</v>
      </c>
      <c r="C503" s="157" t="s">
        <v>361</v>
      </c>
      <c r="D503" s="158" t="s">
        <v>1081</v>
      </c>
    </row>
    <row r="504" spans="1:4" ht="15" customHeight="1">
      <c r="A504" s="634" t="s">
        <v>1767</v>
      </c>
      <c r="B504" s="635" t="s">
        <v>1768</v>
      </c>
      <c r="C504" s="154" t="s">
        <v>361</v>
      </c>
      <c r="D504" s="155" t="s">
        <v>1081</v>
      </c>
    </row>
    <row r="505" spans="1:4" ht="15" customHeight="1">
      <c r="A505" s="632" t="s">
        <v>1763</v>
      </c>
      <c r="B505" s="633" t="s">
        <v>1764</v>
      </c>
      <c r="C505" s="156">
        <v>6.25</v>
      </c>
      <c r="D505" s="158" t="s">
        <v>361</v>
      </c>
    </row>
    <row r="506" spans="1:4" ht="15" customHeight="1">
      <c r="A506" s="634" t="s">
        <v>1769</v>
      </c>
      <c r="B506" s="635" t="s">
        <v>1770</v>
      </c>
      <c r="C506" s="153">
        <v>6.59</v>
      </c>
      <c r="D506" s="155" t="s">
        <v>361</v>
      </c>
    </row>
    <row r="507" spans="1:4" ht="15" customHeight="1">
      <c r="A507" s="632" t="s">
        <v>1771</v>
      </c>
      <c r="B507" s="633" t="s">
        <v>1772</v>
      </c>
      <c r="C507" s="156">
        <v>6.56</v>
      </c>
      <c r="D507" s="158" t="s">
        <v>361</v>
      </c>
    </row>
    <row r="508" spans="1:4" ht="15" customHeight="1">
      <c r="A508" s="634" t="s">
        <v>297</v>
      </c>
      <c r="B508" s="635" t="s">
        <v>509</v>
      </c>
      <c r="C508" s="153">
        <v>7.14</v>
      </c>
      <c r="D508" s="155" t="s">
        <v>361</v>
      </c>
    </row>
    <row r="509" spans="1:4" ht="15" customHeight="1">
      <c r="A509" s="632" t="s">
        <v>1650</v>
      </c>
      <c r="B509" s="633" t="s">
        <v>1651</v>
      </c>
      <c r="C509" s="156">
        <v>6.98</v>
      </c>
      <c r="D509" s="158" t="s">
        <v>361</v>
      </c>
    </row>
    <row r="510" spans="1:4" ht="15" customHeight="1">
      <c r="A510" s="634" t="s">
        <v>1656</v>
      </c>
      <c r="B510" s="635" t="s">
        <v>1657</v>
      </c>
      <c r="C510" s="153">
        <v>6.66</v>
      </c>
      <c r="D510" s="155" t="s">
        <v>361</v>
      </c>
    </row>
    <row r="511" spans="1:4" ht="15" customHeight="1">
      <c r="A511" s="632" t="s">
        <v>1652</v>
      </c>
      <c r="B511" s="633" t="s">
        <v>1653</v>
      </c>
      <c r="C511" s="156">
        <v>5.62</v>
      </c>
      <c r="D511" s="158" t="s">
        <v>361</v>
      </c>
    </row>
    <row r="512" spans="1:4" ht="15" customHeight="1">
      <c r="A512" s="634" t="s">
        <v>1654</v>
      </c>
      <c r="B512" s="635" t="s">
        <v>1655</v>
      </c>
      <c r="C512" s="153">
        <v>7.14</v>
      </c>
      <c r="D512" s="155" t="s">
        <v>361</v>
      </c>
    </row>
    <row r="513" spans="1:4" ht="15" customHeight="1">
      <c r="A513" s="632" t="s">
        <v>1658</v>
      </c>
      <c r="B513" s="633" t="s">
        <v>1659</v>
      </c>
      <c r="C513" s="156">
        <v>7.47</v>
      </c>
      <c r="D513" s="158" t="s">
        <v>361</v>
      </c>
    </row>
    <row r="514" spans="1:4" ht="15" customHeight="1">
      <c r="A514" s="634" t="s">
        <v>1660</v>
      </c>
      <c r="B514" s="635" t="s">
        <v>1661</v>
      </c>
      <c r="C514" s="153">
        <v>4.8499999999999996</v>
      </c>
      <c r="D514" s="155" t="s">
        <v>361</v>
      </c>
    </row>
    <row r="515" spans="1:4" ht="15" customHeight="1">
      <c r="A515" s="632" t="s">
        <v>1664</v>
      </c>
      <c r="B515" s="633" t="s">
        <v>1665</v>
      </c>
      <c r="C515" s="156">
        <v>7.18</v>
      </c>
      <c r="D515" s="158" t="s">
        <v>361</v>
      </c>
    </row>
    <row r="516" spans="1:4" ht="15" customHeight="1">
      <c r="A516" s="634" t="s">
        <v>1666</v>
      </c>
      <c r="B516" s="635" t="s">
        <v>1667</v>
      </c>
      <c r="C516" s="153">
        <v>7.93</v>
      </c>
      <c r="D516" s="155" t="s">
        <v>361</v>
      </c>
    </row>
    <row r="517" spans="1:4" ht="15" customHeight="1">
      <c r="A517" s="632" t="s">
        <v>1668</v>
      </c>
      <c r="B517" s="633" t="s">
        <v>1669</v>
      </c>
      <c r="C517" s="156">
        <v>4.83</v>
      </c>
      <c r="D517" s="158" t="s">
        <v>361</v>
      </c>
    </row>
    <row r="518" spans="1:4" ht="15" customHeight="1">
      <c r="A518" s="634" t="s">
        <v>1670</v>
      </c>
      <c r="B518" s="635" t="s">
        <v>1671</v>
      </c>
      <c r="C518" s="153">
        <v>7.48</v>
      </c>
      <c r="D518" s="155" t="s">
        <v>361</v>
      </c>
    </row>
    <row r="519" spans="1:4" ht="15" customHeight="1">
      <c r="A519" s="632" t="s">
        <v>1662</v>
      </c>
      <c r="B519" s="633" t="s">
        <v>1663</v>
      </c>
      <c r="C519" s="156">
        <v>7.77</v>
      </c>
      <c r="D519" s="158" t="s">
        <v>361</v>
      </c>
    </row>
    <row r="520" spans="1:4" ht="15" customHeight="1">
      <c r="A520" s="634" t="s">
        <v>330</v>
      </c>
      <c r="B520" s="635" t="s">
        <v>508</v>
      </c>
      <c r="C520" s="153">
        <v>6.82</v>
      </c>
      <c r="D520" s="155" t="s">
        <v>361</v>
      </c>
    </row>
    <row r="521" spans="1:4" ht="15" customHeight="1">
      <c r="A521" s="632" t="s">
        <v>1675</v>
      </c>
      <c r="B521" s="633" t="s">
        <v>1676</v>
      </c>
      <c r="C521" s="156">
        <v>5.54</v>
      </c>
      <c r="D521" s="158" t="s">
        <v>361</v>
      </c>
    </row>
    <row r="522" spans="1:4" ht="15" customHeight="1">
      <c r="A522" s="634" t="s">
        <v>1677</v>
      </c>
      <c r="B522" s="635" t="s">
        <v>1678</v>
      </c>
      <c r="C522" s="153">
        <v>7.38</v>
      </c>
      <c r="D522" s="155" t="s">
        <v>361</v>
      </c>
    </row>
    <row r="523" spans="1:4" ht="15" customHeight="1">
      <c r="A523" s="632" t="s">
        <v>1679</v>
      </c>
      <c r="B523" s="633" t="s">
        <v>1680</v>
      </c>
      <c r="C523" s="156">
        <v>5.57</v>
      </c>
      <c r="D523" s="158" t="s">
        <v>361</v>
      </c>
    </row>
    <row r="524" spans="1:4" ht="15" customHeight="1">
      <c r="A524" s="634" t="s">
        <v>1681</v>
      </c>
      <c r="B524" s="635" t="s">
        <v>1682</v>
      </c>
      <c r="C524" s="153">
        <v>6.87</v>
      </c>
      <c r="D524" s="155" t="s">
        <v>361</v>
      </c>
    </row>
    <row r="525" spans="1:4" ht="15" customHeight="1">
      <c r="A525" s="632" t="s">
        <v>1672</v>
      </c>
      <c r="B525" s="633" t="s">
        <v>1673</v>
      </c>
      <c r="C525" s="156">
        <v>6.73</v>
      </c>
      <c r="D525" s="158" t="s">
        <v>361</v>
      </c>
    </row>
    <row r="526" spans="1:4" ht="15" customHeight="1">
      <c r="A526" s="634" t="s">
        <v>330</v>
      </c>
      <c r="B526" s="635" t="s">
        <v>1674</v>
      </c>
      <c r="C526" s="153">
        <v>6.88</v>
      </c>
      <c r="D526" s="155" t="s">
        <v>361</v>
      </c>
    </row>
    <row r="527" spans="1:4" ht="15" customHeight="1">
      <c r="A527" s="632" t="s">
        <v>25</v>
      </c>
      <c r="B527" s="633" t="s">
        <v>507</v>
      </c>
      <c r="C527" s="156">
        <v>3.86</v>
      </c>
      <c r="D527" s="158" t="s">
        <v>361</v>
      </c>
    </row>
    <row r="528" spans="1:4" ht="15" customHeight="1">
      <c r="A528" s="634" t="s">
        <v>31</v>
      </c>
      <c r="B528" s="635" t="s">
        <v>506</v>
      </c>
      <c r="C528" s="153">
        <v>4.68</v>
      </c>
      <c r="D528" s="155" t="s">
        <v>361</v>
      </c>
    </row>
    <row r="529" spans="1:4" ht="15" customHeight="1">
      <c r="A529" s="632" t="s">
        <v>30</v>
      </c>
      <c r="B529" s="633" t="s">
        <v>505</v>
      </c>
      <c r="C529" s="156">
        <v>4.45</v>
      </c>
      <c r="D529" s="158" t="s">
        <v>361</v>
      </c>
    </row>
    <row r="530" spans="1:4" ht="15" customHeight="1">
      <c r="A530" s="634" t="s">
        <v>154</v>
      </c>
      <c r="B530" s="635" t="s">
        <v>504</v>
      </c>
      <c r="C530" s="153">
        <v>4.97</v>
      </c>
      <c r="D530" s="155" t="s">
        <v>361</v>
      </c>
    </row>
    <row r="531" spans="1:4" ht="15" customHeight="1">
      <c r="A531" s="632" t="s">
        <v>216</v>
      </c>
      <c r="B531" s="633" t="s">
        <v>503</v>
      </c>
      <c r="C531" s="156">
        <v>4.21</v>
      </c>
      <c r="D531" s="158" t="s">
        <v>361</v>
      </c>
    </row>
    <row r="532" spans="1:4" ht="15" customHeight="1">
      <c r="A532" s="634" t="s">
        <v>277</v>
      </c>
      <c r="B532" s="635" t="s">
        <v>502</v>
      </c>
      <c r="C532" s="153">
        <v>4.5999999999999996</v>
      </c>
      <c r="D532" s="155" t="s">
        <v>361</v>
      </c>
    </row>
    <row r="533" spans="1:4" ht="15" customHeight="1">
      <c r="A533" s="632" t="s">
        <v>296</v>
      </c>
      <c r="B533" s="633" t="s">
        <v>501</v>
      </c>
      <c r="C533" s="156">
        <v>5.38</v>
      </c>
      <c r="D533" s="158" t="s">
        <v>361</v>
      </c>
    </row>
    <row r="534" spans="1:4" ht="15" customHeight="1">
      <c r="A534" s="634" t="s">
        <v>44</v>
      </c>
      <c r="B534" s="635" t="s">
        <v>785</v>
      </c>
      <c r="C534" s="153">
        <v>3.94</v>
      </c>
      <c r="D534" s="155" t="s">
        <v>361</v>
      </c>
    </row>
    <row r="535" spans="1:4" ht="15" customHeight="1">
      <c r="A535" s="632" t="s">
        <v>43</v>
      </c>
      <c r="B535" s="633" t="s">
        <v>500</v>
      </c>
      <c r="C535" s="157" t="s">
        <v>361</v>
      </c>
      <c r="D535" s="158" t="s">
        <v>1081</v>
      </c>
    </row>
    <row r="536" spans="1:4" ht="15" customHeight="1">
      <c r="A536" s="634" t="s">
        <v>50</v>
      </c>
      <c r="B536" s="635" t="s">
        <v>499</v>
      </c>
      <c r="C536" s="154" t="s">
        <v>361</v>
      </c>
      <c r="D536" s="155" t="s">
        <v>1081</v>
      </c>
    </row>
    <row r="537" spans="1:4" ht="15" customHeight="1">
      <c r="A537" s="632" t="s">
        <v>56</v>
      </c>
      <c r="B537" s="633" t="s">
        <v>498</v>
      </c>
      <c r="C537" s="157" t="s">
        <v>361</v>
      </c>
      <c r="D537" s="158" t="s">
        <v>1081</v>
      </c>
    </row>
    <row r="538" spans="1:4" ht="15" customHeight="1">
      <c r="A538" s="634" t="s">
        <v>81</v>
      </c>
      <c r="B538" s="635" t="s">
        <v>497</v>
      </c>
      <c r="C538" s="154" t="s">
        <v>361</v>
      </c>
      <c r="D538" s="155" t="s">
        <v>1081</v>
      </c>
    </row>
    <row r="539" spans="1:4" ht="15" customHeight="1">
      <c r="A539" s="632" t="s">
        <v>84</v>
      </c>
      <c r="B539" s="633" t="s">
        <v>496</v>
      </c>
      <c r="C539" s="156">
        <v>4.3899999999999997</v>
      </c>
      <c r="D539" s="158" t="s">
        <v>361</v>
      </c>
    </row>
    <row r="540" spans="1:4" ht="15" customHeight="1">
      <c r="A540" s="634" t="s">
        <v>115</v>
      </c>
      <c r="B540" s="635" t="s">
        <v>495</v>
      </c>
      <c r="C540" s="154" t="s">
        <v>361</v>
      </c>
      <c r="D540" s="155" t="s">
        <v>1081</v>
      </c>
    </row>
    <row r="541" spans="1:4" ht="15" customHeight="1">
      <c r="A541" s="632" t="s">
        <v>128</v>
      </c>
      <c r="B541" s="633" t="s">
        <v>494</v>
      </c>
      <c r="C541" s="157" t="s">
        <v>361</v>
      </c>
      <c r="D541" s="158" t="s">
        <v>1081</v>
      </c>
    </row>
    <row r="542" spans="1:4" ht="15" customHeight="1">
      <c r="A542" s="634" t="s">
        <v>139</v>
      </c>
      <c r="B542" s="635" t="s">
        <v>493</v>
      </c>
      <c r="C542" s="154" t="s">
        <v>361</v>
      </c>
      <c r="D542" s="155" t="s">
        <v>1081</v>
      </c>
    </row>
    <row r="543" spans="1:4" ht="15" customHeight="1">
      <c r="A543" s="632" t="s">
        <v>188</v>
      </c>
      <c r="B543" s="633" t="s">
        <v>492</v>
      </c>
      <c r="C543" s="157" t="s">
        <v>361</v>
      </c>
      <c r="D543" s="158" t="s">
        <v>1081</v>
      </c>
    </row>
    <row r="544" spans="1:4" ht="15" customHeight="1">
      <c r="A544" s="634" t="s">
        <v>207</v>
      </c>
      <c r="B544" s="635" t="s">
        <v>491</v>
      </c>
      <c r="C544" s="153">
        <v>3.28</v>
      </c>
      <c r="D544" s="155" t="s">
        <v>361</v>
      </c>
    </row>
    <row r="545" spans="1:4" ht="15" customHeight="1">
      <c r="A545" s="632" t="s">
        <v>225</v>
      </c>
      <c r="B545" s="633" t="s">
        <v>490</v>
      </c>
      <c r="C545" s="157" t="s">
        <v>361</v>
      </c>
      <c r="D545" s="158" t="s">
        <v>1081</v>
      </c>
    </row>
    <row r="546" spans="1:4" ht="15" customHeight="1">
      <c r="A546" s="634" t="s">
        <v>290</v>
      </c>
      <c r="B546" s="635" t="s">
        <v>489</v>
      </c>
      <c r="C546" s="154" t="s">
        <v>361</v>
      </c>
      <c r="D546" s="155" t="s">
        <v>1081</v>
      </c>
    </row>
    <row r="547" spans="1:4" ht="15" customHeight="1">
      <c r="A547" s="632" t="s">
        <v>322</v>
      </c>
      <c r="B547" s="633" t="s">
        <v>488</v>
      </c>
      <c r="C547" s="156">
        <v>3.76</v>
      </c>
      <c r="D547" s="158" t="s">
        <v>361</v>
      </c>
    </row>
    <row r="548" spans="1:4" ht="15" customHeight="1">
      <c r="A548" s="634" t="s">
        <v>49</v>
      </c>
      <c r="B548" s="635" t="s">
        <v>487</v>
      </c>
      <c r="C548" s="154">
        <v>4</v>
      </c>
      <c r="D548" s="155" t="s">
        <v>361</v>
      </c>
    </row>
    <row r="549" spans="1:4" ht="15" customHeight="1">
      <c r="A549" s="632" t="s">
        <v>48</v>
      </c>
      <c r="B549" s="633" t="s">
        <v>486</v>
      </c>
      <c r="C549" s="156">
        <v>3.77</v>
      </c>
      <c r="D549" s="158" t="s">
        <v>361</v>
      </c>
    </row>
    <row r="550" spans="1:4" ht="15" customHeight="1">
      <c r="A550" s="634" t="s">
        <v>51</v>
      </c>
      <c r="B550" s="635" t="s">
        <v>485</v>
      </c>
      <c r="C550" s="154" t="s">
        <v>361</v>
      </c>
      <c r="D550" s="155" t="s">
        <v>1081</v>
      </c>
    </row>
    <row r="551" spans="1:4" ht="15" customHeight="1">
      <c r="A551" s="632" t="s">
        <v>78</v>
      </c>
      <c r="B551" s="633" t="s">
        <v>484</v>
      </c>
      <c r="C551" s="156">
        <v>4.95</v>
      </c>
      <c r="D551" s="158" t="s">
        <v>361</v>
      </c>
    </row>
    <row r="552" spans="1:4" ht="15" customHeight="1">
      <c r="A552" s="634" t="s">
        <v>86</v>
      </c>
      <c r="B552" s="635" t="s">
        <v>483</v>
      </c>
      <c r="C552" s="153">
        <v>4.49</v>
      </c>
      <c r="D552" s="155" t="s">
        <v>361</v>
      </c>
    </row>
    <row r="553" spans="1:4" ht="15" customHeight="1">
      <c r="A553" s="632" t="s">
        <v>106</v>
      </c>
      <c r="B553" s="633" t="s">
        <v>482</v>
      </c>
      <c r="C553" s="156">
        <v>3.77</v>
      </c>
      <c r="D553" s="158" t="s">
        <v>361</v>
      </c>
    </row>
    <row r="554" spans="1:4" ht="15" customHeight="1">
      <c r="A554" s="634" t="s">
        <v>118</v>
      </c>
      <c r="B554" s="635" t="s">
        <v>481</v>
      </c>
      <c r="C554" s="154" t="s">
        <v>361</v>
      </c>
      <c r="D554" s="155" t="s">
        <v>1081</v>
      </c>
    </row>
    <row r="555" spans="1:4" ht="15" customHeight="1">
      <c r="A555" s="632" t="s">
        <v>124</v>
      </c>
      <c r="B555" s="633" t="s">
        <v>480</v>
      </c>
      <c r="C555" s="156">
        <v>3.77</v>
      </c>
      <c r="D555" s="158" t="s">
        <v>361</v>
      </c>
    </row>
    <row r="556" spans="1:4" ht="15" customHeight="1">
      <c r="A556" s="634" t="s">
        <v>151</v>
      </c>
      <c r="B556" s="635" t="s">
        <v>479</v>
      </c>
      <c r="C556" s="153">
        <v>3.2</v>
      </c>
      <c r="D556" s="155" t="s">
        <v>361</v>
      </c>
    </row>
    <row r="557" spans="1:4" ht="15" customHeight="1">
      <c r="A557" s="632" t="s">
        <v>265</v>
      </c>
      <c r="B557" s="633" t="s">
        <v>478</v>
      </c>
      <c r="C557" s="156">
        <v>3.11</v>
      </c>
      <c r="D557" s="158" t="s">
        <v>361</v>
      </c>
    </row>
    <row r="558" spans="1:4" ht="15" customHeight="1">
      <c r="A558" s="634" t="s">
        <v>268</v>
      </c>
      <c r="B558" s="635" t="s">
        <v>477</v>
      </c>
      <c r="C558" s="153">
        <v>3.91</v>
      </c>
      <c r="D558" s="155" t="s">
        <v>361</v>
      </c>
    </row>
    <row r="559" spans="1:4" ht="15" customHeight="1">
      <c r="A559" s="632" t="s">
        <v>276</v>
      </c>
      <c r="B559" s="633" t="s">
        <v>476</v>
      </c>
      <c r="C559" s="156">
        <v>4.12</v>
      </c>
      <c r="D559" s="158" t="s">
        <v>361</v>
      </c>
    </row>
    <row r="560" spans="1:4" ht="15" customHeight="1">
      <c r="A560" s="634" t="s">
        <v>53</v>
      </c>
      <c r="B560" s="635" t="s">
        <v>475</v>
      </c>
      <c r="C560" s="153">
        <v>3.05</v>
      </c>
      <c r="D560" s="155" t="s">
        <v>361</v>
      </c>
    </row>
    <row r="561" spans="1:4" ht="15" customHeight="1">
      <c r="A561" s="632" t="s">
        <v>52</v>
      </c>
      <c r="B561" s="633" t="s">
        <v>474</v>
      </c>
      <c r="C561" s="157" t="s">
        <v>361</v>
      </c>
      <c r="D561" s="158" t="s">
        <v>1081</v>
      </c>
    </row>
    <row r="562" spans="1:4" ht="15" customHeight="1">
      <c r="A562" s="634" t="s">
        <v>74</v>
      </c>
      <c r="B562" s="635" t="s">
        <v>473</v>
      </c>
      <c r="C562" s="154" t="s">
        <v>361</v>
      </c>
      <c r="D562" s="155" t="s">
        <v>1081</v>
      </c>
    </row>
    <row r="563" spans="1:4" ht="15" customHeight="1">
      <c r="A563" s="632" t="s">
        <v>77</v>
      </c>
      <c r="B563" s="633" t="s">
        <v>472</v>
      </c>
      <c r="C563" s="157" t="s">
        <v>361</v>
      </c>
      <c r="D563" s="158" t="s">
        <v>1081</v>
      </c>
    </row>
    <row r="564" spans="1:4" ht="15" customHeight="1">
      <c r="A564" s="634" t="s">
        <v>102</v>
      </c>
      <c r="B564" s="635" t="s">
        <v>471</v>
      </c>
      <c r="C564" s="153">
        <v>2.59</v>
      </c>
      <c r="D564" s="155" t="s">
        <v>361</v>
      </c>
    </row>
    <row r="565" spans="1:4" ht="15" customHeight="1">
      <c r="A565" s="632" t="s">
        <v>112</v>
      </c>
      <c r="B565" s="633" t="s">
        <v>470</v>
      </c>
      <c r="C565" s="157" t="s">
        <v>361</v>
      </c>
      <c r="D565" s="158" t="s">
        <v>1081</v>
      </c>
    </row>
    <row r="566" spans="1:4" ht="15" customHeight="1">
      <c r="A566" s="634" t="s">
        <v>127</v>
      </c>
      <c r="B566" s="635" t="s">
        <v>469</v>
      </c>
      <c r="C566" s="154" t="s">
        <v>361</v>
      </c>
      <c r="D566" s="155" t="s">
        <v>1081</v>
      </c>
    </row>
    <row r="567" spans="1:4" ht="15" customHeight="1">
      <c r="A567" s="632" t="s">
        <v>129</v>
      </c>
      <c r="B567" s="633" t="s">
        <v>468</v>
      </c>
      <c r="C567" s="156">
        <v>3.3</v>
      </c>
      <c r="D567" s="158" t="s">
        <v>361</v>
      </c>
    </row>
    <row r="568" spans="1:4" ht="15" customHeight="1">
      <c r="A568" s="634" t="s">
        <v>146</v>
      </c>
      <c r="B568" s="635" t="s">
        <v>467</v>
      </c>
      <c r="C568" s="154" t="s">
        <v>361</v>
      </c>
      <c r="D568" s="155" t="s">
        <v>1081</v>
      </c>
    </row>
    <row r="569" spans="1:4" ht="15" customHeight="1">
      <c r="A569" s="632" t="s">
        <v>149</v>
      </c>
      <c r="B569" s="633" t="s">
        <v>466</v>
      </c>
      <c r="C569" s="157" t="s">
        <v>361</v>
      </c>
      <c r="D569" s="158" t="s">
        <v>1081</v>
      </c>
    </row>
    <row r="570" spans="1:4" ht="15" customHeight="1">
      <c r="A570" s="634" t="s">
        <v>183</v>
      </c>
      <c r="B570" s="635" t="s">
        <v>465</v>
      </c>
      <c r="C570" s="154" t="s">
        <v>361</v>
      </c>
      <c r="D570" s="155" t="s">
        <v>1081</v>
      </c>
    </row>
    <row r="571" spans="1:4" ht="15" customHeight="1">
      <c r="A571" s="632" t="s">
        <v>200</v>
      </c>
      <c r="B571" s="633" t="s">
        <v>464</v>
      </c>
      <c r="C571" s="157" t="s">
        <v>361</v>
      </c>
      <c r="D571" s="158" t="s">
        <v>1081</v>
      </c>
    </row>
    <row r="572" spans="1:4" ht="15" customHeight="1">
      <c r="A572" s="634" t="s">
        <v>213</v>
      </c>
      <c r="B572" s="635" t="s">
        <v>463</v>
      </c>
      <c r="C572" s="154" t="s">
        <v>361</v>
      </c>
      <c r="D572" s="155" t="s">
        <v>1081</v>
      </c>
    </row>
    <row r="573" spans="1:4" ht="15" customHeight="1">
      <c r="A573" s="632" t="s">
        <v>247</v>
      </c>
      <c r="B573" s="633" t="s">
        <v>462</v>
      </c>
      <c r="C573" s="156">
        <v>3.29</v>
      </c>
      <c r="D573" s="158" t="s">
        <v>361</v>
      </c>
    </row>
    <row r="574" spans="1:4" ht="15" customHeight="1">
      <c r="A574" s="634" t="s">
        <v>248</v>
      </c>
      <c r="B574" s="635" t="s">
        <v>461</v>
      </c>
      <c r="C574" s="153">
        <v>3.41</v>
      </c>
      <c r="D574" s="155" t="s">
        <v>361</v>
      </c>
    </row>
    <row r="575" spans="1:4" ht="15" customHeight="1">
      <c r="A575" s="632" t="s">
        <v>300</v>
      </c>
      <c r="B575" s="633" t="s">
        <v>460</v>
      </c>
      <c r="C575" s="157" t="s">
        <v>361</v>
      </c>
      <c r="D575" s="158" t="s">
        <v>1081</v>
      </c>
    </row>
    <row r="576" spans="1:4" ht="15" customHeight="1">
      <c r="A576" s="634" t="s">
        <v>26</v>
      </c>
      <c r="B576" s="635" t="s">
        <v>459</v>
      </c>
      <c r="C576" s="153">
        <v>3.79</v>
      </c>
      <c r="D576" s="155" t="s">
        <v>361</v>
      </c>
    </row>
    <row r="577" spans="1:4" ht="15" customHeight="1">
      <c r="A577" s="632" t="s">
        <v>24</v>
      </c>
      <c r="B577" s="633" t="s">
        <v>458</v>
      </c>
      <c r="C577" s="157" t="s">
        <v>361</v>
      </c>
      <c r="D577" s="158" t="s">
        <v>1081</v>
      </c>
    </row>
    <row r="578" spans="1:4" ht="15" customHeight="1">
      <c r="A578" s="634" t="s">
        <v>73</v>
      </c>
      <c r="B578" s="635" t="s">
        <v>457</v>
      </c>
      <c r="C578" s="154" t="s">
        <v>361</v>
      </c>
      <c r="D578" s="155" t="s">
        <v>1081</v>
      </c>
    </row>
    <row r="579" spans="1:4" ht="15" customHeight="1">
      <c r="A579" s="632" t="s">
        <v>88</v>
      </c>
      <c r="B579" s="633" t="s">
        <v>456</v>
      </c>
      <c r="C579" s="156">
        <v>3.03</v>
      </c>
      <c r="D579" s="158" t="s">
        <v>361</v>
      </c>
    </row>
    <row r="580" spans="1:4" ht="15" customHeight="1">
      <c r="A580" s="634" t="s">
        <v>134</v>
      </c>
      <c r="B580" s="635" t="s">
        <v>455</v>
      </c>
      <c r="C580" s="153">
        <v>3.28</v>
      </c>
      <c r="D580" s="155" t="s">
        <v>361</v>
      </c>
    </row>
    <row r="581" spans="1:4" ht="15" customHeight="1">
      <c r="A581" s="632" t="s">
        <v>135</v>
      </c>
      <c r="B581" s="633" t="s">
        <v>454</v>
      </c>
      <c r="C581" s="156">
        <v>5.22</v>
      </c>
      <c r="D581" s="158" t="s">
        <v>361</v>
      </c>
    </row>
    <row r="582" spans="1:4" ht="15" customHeight="1">
      <c r="A582" s="634" t="s">
        <v>202</v>
      </c>
      <c r="B582" s="635" t="s">
        <v>453</v>
      </c>
      <c r="C582" s="153">
        <v>3.7</v>
      </c>
      <c r="D582" s="155" t="s">
        <v>361</v>
      </c>
    </row>
    <row r="583" spans="1:4" ht="15" customHeight="1">
      <c r="A583" s="632" t="s">
        <v>205</v>
      </c>
      <c r="B583" s="633" t="s">
        <v>452</v>
      </c>
      <c r="C583" s="157" t="s">
        <v>361</v>
      </c>
      <c r="D583" s="158" t="s">
        <v>1081</v>
      </c>
    </row>
    <row r="584" spans="1:4" ht="15" customHeight="1">
      <c r="A584" s="634" t="s">
        <v>208</v>
      </c>
      <c r="B584" s="635" t="s">
        <v>451</v>
      </c>
      <c r="C584" s="154" t="s">
        <v>361</v>
      </c>
      <c r="D584" s="155" t="s">
        <v>1081</v>
      </c>
    </row>
    <row r="585" spans="1:4" ht="15" customHeight="1">
      <c r="A585" s="632" t="s">
        <v>249</v>
      </c>
      <c r="B585" s="633" t="s">
        <v>450</v>
      </c>
      <c r="C585" s="157" t="s">
        <v>361</v>
      </c>
      <c r="D585" s="158" t="s">
        <v>1081</v>
      </c>
    </row>
    <row r="586" spans="1:4" ht="15" customHeight="1">
      <c r="A586" s="634" t="s">
        <v>259</v>
      </c>
      <c r="B586" s="635" t="s">
        <v>449</v>
      </c>
      <c r="C586" s="154" t="s">
        <v>361</v>
      </c>
      <c r="D586" s="155" t="s">
        <v>1081</v>
      </c>
    </row>
    <row r="587" spans="1:4" ht="15" customHeight="1">
      <c r="A587" s="632" t="s">
        <v>260</v>
      </c>
      <c r="B587" s="633" t="s">
        <v>448</v>
      </c>
      <c r="C587" s="156">
        <v>3.75</v>
      </c>
      <c r="D587" s="158" t="s">
        <v>361</v>
      </c>
    </row>
    <row r="588" spans="1:4" ht="15" customHeight="1">
      <c r="A588" s="634" t="s">
        <v>319</v>
      </c>
      <c r="B588" s="635" t="s">
        <v>447</v>
      </c>
      <c r="C588" s="153">
        <v>3.74</v>
      </c>
      <c r="D588" s="155" t="s">
        <v>361</v>
      </c>
    </row>
    <row r="589" spans="1:4" ht="15" customHeight="1">
      <c r="A589" s="632" t="s">
        <v>320</v>
      </c>
      <c r="B589" s="633" t="s">
        <v>446</v>
      </c>
      <c r="C589" s="157" t="s">
        <v>361</v>
      </c>
      <c r="D589" s="158" t="s">
        <v>1081</v>
      </c>
    </row>
    <row r="590" spans="1:4" ht="15" customHeight="1">
      <c r="A590" s="634" t="s">
        <v>344</v>
      </c>
      <c r="B590" s="635" t="s">
        <v>445</v>
      </c>
      <c r="C590" s="153">
        <v>2.82</v>
      </c>
      <c r="D590" s="155" t="s">
        <v>361</v>
      </c>
    </row>
    <row r="591" spans="1:4" ht="15" customHeight="1">
      <c r="A591" s="632" t="s">
        <v>29</v>
      </c>
      <c r="B591" s="633" t="s">
        <v>444</v>
      </c>
      <c r="C591" s="156">
        <v>6.63</v>
      </c>
      <c r="D591" s="158" t="s">
        <v>361</v>
      </c>
    </row>
    <row r="592" spans="1:4" ht="15" customHeight="1">
      <c r="A592" s="634" t="s">
        <v>29</v>
      </c>
      <c r="B592" s="635" t="s">
        <v>443</v>
      </c>
      <c r="C592" s="153">
        <v>6.63</v>
      </c>
      <c r="D592" s="155" t="s">
        <v>361</v>
      </c>
    </row>
    <row r="593" spans="1:4" ht="15" customHeight="1">
      <c r="A593" s="632" t="s">
        <v>28</v>
      </c>
      <c r="B593" s="633" t="s">
        <v>442</v>
      </c>
      <c r="C593" s="156">
        <v>7.31</v>
      </c>
      <c r="D593" s="158" t="s">
        <v>361</v>
      </c>
    </row>
    <row r="594" spans="1:4" ht="15" customHeight="1">
      <c r="A594" s="634" t="s">
        <v>37</v>
      </c>
      <c r="B594" s="635" t="s">
        <v>441</v>
      </c>
      <c r="C594" s="154" t="s">
        <v>361</v>
      </c>
      <c r="D594" s="155" t="s">
        <v>1081</v>
      </c>
    </row>
    <row r="595" spans="1:4" ht="15" customHeight="1">
      <c r="A595" s="632" t="s">
        <v>42</v>
      </c>
      <c r="B595" s="633" t="s">
        <v>440</v>
      </c>
      <c r="C595" s="157" t="s">
        <v>361</v>
      </c>
      <c r="D595" s="158" t="s">
        <v>1081</v>
      </c>
    </row>
    <row r="596" spans="1:4" ht="15" customHeight="1">
      <c r="A596" s="634" t="s">
        <v>114</v>
      </c>
      <c r="B596" s="635" t="s">
        <v>439</v>
      </c>
      <c r="C596" s="153">
        <v>6.17</v>
      </c>
      <c r="D596" s="155" t="s">
        <v>361</v>
      </c>
    </row>
    <row r="597" spans="1:4" ht="15" customHeight="1">
      <c r="A597" s="632" t="s">
        <v>137</v>
      </c>
      <c r="B597" s="633" t="s">
        <v>438</v>
      </c>
      <c r="C597" s="156">
        <v>6.31</v>
      </c>
      <c r="D597" s="158" t="s">
        <v>361</v>
      </c>
    </row>
    <row r="598" spans="1:4" ht="15" customHeight="1">
      <c r="A598" s="634" t="s">
        <v>160</v>
      </c>
      <c r="B598" s="635" t="s">
        <v>437</v>
      </c>
      <c r="C598" s="153">
        <v>5.57</v>
      </c>
      <c r="D598" s="155" t="s">
        <v>361</v>
      </c>
    </row>
    <row r="599" spans="1:4" ht="15" customHeight="1">
      <c r="A599" s="632" t="s">
        <v>162</v>
      </c>
      <c r="B599" s="633" t="s">
        <v>436</v>
      </c>
      <c r="C599" s="156">
        <v>7.5</v>
      </c>
      <c r="D599" s="158" t="s">
        <v>361</v>
      </c>
    </row>
    <row r="600" spans="1:4" ht="15" customHeight="1">
      <c r="A600" s="634" t="s">
        <v>168</v>
      </c>
      <c r="B600" s="635" t="s">
        <v>435</v>
      </c>
      <c r="C600" s="153">
        <v>7.44</v>
      </c>
      <c r="D600" s="155" t="s">
        <v>361</v>
      </c>
    </row>
    <row r="601" spans="1:4" ht="15" customHeight="1">
      <c r="A601" s="632" t="s">
        <v>198</v>
      </c>
      <c r="B601" s="633" t="s">
        <v>434</v>
      </c>
      <c r="C601" s="157" t="s">
        <v>361</v>
      </c>
      <c r="D601" s="158" t="s">
        <v>1081</v>
      </c>
    </row>
    <row r="602" spans="1:4" ht="15" customHeight="1">
      <c r="A602" s="634" t="s">
        <v>219</v>
      </c>
      <c r="B602" s="635" t="s">
        <v>433</v>
      </c>
      <c r="C602" s="153">
        <v>5.47</v>
      </c>
      <c r="D602" s="155" t="s">
        <v>361</v>
      </c>
    </row>
    <row r="603" spans="1:4" ht="15" customHeight="1">
      <c r="A603" s="632" t="s">
        <v>250</v>
      </c>
      <c r="B603" s="633" t="s">
        <v>432</v>
      </c>
      <c r="C603" s="156">
        <v>7.14</v>
      </c>
      <c r="D603" s="158" t="s">
        <v>361</v>
      </c>
    </row>
    <row r="604" spans="1:4" ht="15" customHeight="1">
      <c r="A604" s="634" t="s">
        <v>279</v>
      </c>
      <c r="B604" s="635" t="s">
        <v>431</v>
      </c>
      <c r="C604" s="153">
        <v>5.46</v>
      </c>
      <c r="D604" s="155" t="s">
        <v>361</v>
      </c>
    </row>
    <row r="605" spans="1:4" ht="15" customHeight="1">
      <c r="A605" s="632" t="s">
        <v>295</v>
      </c>
      <c r="B605" s="633" t="s">
        <v>430</v>
      </c>
      <c r="C605" s="156">
        <v>5.48</v>
      </c>
      <c r="D605" s="158" t="s">
        <v>361</v>
      </c>
    </row>
    <row r="606" spans="1:4" ht="15" customHeight="1">
      <c r="A606" s="634" t="s">
        <v>304</v>
      </c>
      <c r="B606" s="635" t="s">
        <v>429</v>
      </c>
      <c r="C606" s="153">
        <v>6.89</v>
      </c>
      <c r="D606" s="155" t="s">
        <v>361</v>
      </c>
    </row>
    <row r="607" spans="1:4" ht="15" customHeight="1">
      <c r="A607" s="632" t="s">
        <v>326</v>
      </c>
      <c r="B607" s="633" t="s">
        <v>428</v>
      </c>
      <c r="C607" s="156">
        <v>4.8499999999999996</v>
      </c>
      <c r="D607" s="158" t="s">
        <v>361</v>
      </c>
    </row>
    <row r="608" spans="1:4" ht="15" customHeight="1">
      <c r="A608" s="634" t="s">
        <v>341</v>
      </c>
      <c r="B608" s="635" t="s">
        <v>427</v>
      </c>
      <c r="C608" s="153">
        <v>6.1</v>
      </c>
      <c r="D608" s="155" t="s">
        <v>361</v>
      </c>
    </row>
    <row r="609" spans="1:4" ht="15" customHeight="1">
      <c r="A609" s="632" t="s">
        <v>64</v>
      </c>
      <c r="B609" s="633" t="s">
        <v>426</v>
      </c>
      <c r="C609" s="156">
        <v>4.01</v>
      </c>
      <c r="D609" s="158" t="s">
        <v>361</v>
      </c>
    </row>
    <row r="610" spans="1:4" ht="15" customHeight="1">
      <c r="A610" s="634" t="s">
        <v>64</v>
      </c>
      <c r="B610" s="635" t="s">
        <v>425</v>
      </c>
      <c r="C610" s="153">
        <v>4.01</v>
      </c>
      <c r="D610" s="155" t="s">
        <v>361</v>
      </c>
    </row>
    <row r="611" spans="1:4" ht="15" customHeight="1">
      <c r="A611" s="632" t="s">
        <v>64</v>
      </c>
      <c r="B611" s="633" t="s">
        <v>424</v>
      </c>
      <c r="C611" s="156">
        <v>4.01</v>
      </c>
      <c r="D611" s="158" t="s">
        <v>361</v>
      </c>
    </row>
    <row r="612" spans="1:4" ht="15" customHeight="1">
      <c r="A612" s="634" t="s">
        <v>63</v>
      </c>
      <c r="B612" s="635" t="s">
        <v>423</v>
      </c>
      <c r="C612" s="153">
        <v>3.76</v>
      </c>
      <c r="D612" s="155" t="s">
        <v>361</v>
      </c>
    </row>
    <row r="613" spans="1:4" ht="15" customHeight="1">
      <c r="A613" s="632" t="s">
        <v>401</v>
      </c>
      <c r="B613" s="633" t="s">
        <v>422</v>
      </c>
      <c r="C613" s="157" t="s">
        <v>361</v>
      </c>
      <c r="D613" s="158" t="s">
        <v>1081</v>
      </c>
    </row>
    <row r="614" spans="1:4" ht="15" customHeight="1">
      <c r="A614" s="634" t="s">
        <v>125</v>
      </c>
      <c r="B614" s="635" t="s">
        <v>421</v>
      </c>
      <c r="C614" s="154" t="s">
        <v>361</v>
      </c>
      <c r="D614" s="155" t="s">
        <v>1081</v>
      </c>
    </row>
    <row r="615" spans="1:4" ht="15" customHeight="1">
      <c r="A615" s="632" t="s">
        <v>157</v>
      </c>
      <c r="B615" s="633" t="s">
        <v>420</v>
      </c>
      <c r="C615" s="156">
        <v>3.2</v>
      </c>
      <c r="D615" s="158" t="s">
        <v>361</v>
      </c>
    </row>
    <row r="616" spans="1:4" ht="15" customHeight="1">
      <c r="A616" s="634" t="s">
        <v>160</v>
      </c>
      <c r="B616" s="635" t="s">
        <v>419</v>
      </c>
      <c r="C616" s="153">
        <v>3.81</v>
      </c>
      <c r="D616" s="155" t="s">
        <v>361</v>
      </c>
    </row>
    <row r="617" spans="1:4" ht="15" customHeight="1">
      <c r="A617" s="632" t="s">
        <v>163</v>
      </c>
      <c r="B617" s="633" t="s">
        <v>418</v>
      </c>
      <c r="C617" s="157" t="s">
        <v>361</v>
      </c>
      <c r="D617" s="158" t="s">
        <v>1081</v>
      </c>
    </row>
    <row r="618" spans="1:4" ht="15" customHeight="1">
      <c r="A618" s="634" t="s">
        <v>164</v>
      </c>
      <c r="B618" s="635" t="s">
        <v>417</v>
      </c>
      <c r="C618" s="154" t="s">
        <v>361</v>
      </c>
      <c r="D618" s="155" t="s">
        <v>1081</v>
      </c>
    </row>
    <row r="619" spans="1:4" ht="15" customHeight="1">
      <c r="A619" s="632" t="s">
        <v>176</v>
      </c>
      <c r="B619" s="633" t="s">
        <v>416</v>
      </c>
      <c r="C619" s="157" t="s">
        <v>361</v>
      </c>
      <c r="D619" s="158" t="s">
        <v>1081</v>
      </c>
    </row>
    <row r="620" spans="1:4" ht="15" customHeight="1">
      <c r="A620" s="634" t="s">
        <v>214</v>
      </c>
      <c r="B620" s="635" t="s">
        <v>415</v>
      </c>
      <c r="C620" s="154" t="s">
        <v>361</v>
      </c>
      <c r="D620" s="155" t="s">
        <v>1081</v>
      </c>
    </row>
    <row r="621" spans="1:4" ht="15" customHeight="1">
      <c r="A621" s="632" t="s">
        <v>243</v>
      </c>
      <c r="B621" s="633" t="s">
        <v>414</v>
      </c>
      <c r="C621" s="156">
        <v>4.88</v>
      </c>
      <c r="D621" s="158" t="s">
        <v>361</v>
      </c>
    </row>
    <row r="622" spans="1:4" ht="15" customHeight="1">
      <c r="A622" s="634" t="s">
        <v>257</v>
      </c>
      <c r="B622" s="635" t="s">
        <v>413</v>
      </c>
      <c r="C622" s="154" t="s">
        <v>361</v>
      </c>
      <c r="D622" s="155" t="s">
        <v>1081</v>
      </c>
    </row>
    <row r="623" spans="1:4" ht="15" customHeight="1">
      <c r="A623" s="632" t="s">
        <v>264</v>
      </c>
      <c r="B623" s="633" t="s">
        <v>412</v>
      </c>
      <c r="C623" s="156">
        <v>3.13</v>
      </c>
      <c r="D623" s="158" t="s">
        <v>361</v>
      </c>
    </row>
    <row r="624" spans="1:4" ht="15" customHeight="1">
      <c r="A624" s="634" t="s">
        <v>271</v>
      </c>
      <c r="B624" s="635" t="s">
        <v>411</v>
      </c>
      <c r="C624" s="154" t="s">
        <v>361</v>
      </c>
      <c r="D624" s="155" t="s">
        <v>1081</v>
      </c>
    </row>
    <row r="625" spans="1:4" ht="15" customHeight="1">
      <c r="A625" s="632" t="s">
        <v>272</v>
      </c>
      <c r="B625" s="633" t="s">
        <v>410</v>
      </c>
      <c r="C625" s="157" t="s">
        <v>361</v>
      </c>
      <c r="D625" s="158" t="s">
        <v>1081</v>
      </c>
    </row>
    <row r="626" spans="1:4" ht="15" customHeight="1">
      <c r="A626" s="634" t="s">
        <v>283</v>
      </c>
      <c r="B626" s="635" t="s">
        <v>409</v>
      </c>
      <c r="C626" s="154" t="s">
        <v>361</v>
      </c>
      <c r="D626" s="155" t="s">
        <v>1081</v>
      </c>
    </row>
    <row r="627" spans="1:4" ht="15" customHeight="1">
      <c r="A627" s="632" t="s">
        <v>318</v>
      </c>
      <c r="B627" s="633" t="s">
        <v>408</v>
      </c>
      <c r="C627" s="156">
        <v>3.36</v>
      </c>
      <c r="D627" s="158" t="s">
        <v>361</v>
      </c>
    </row>
    <row r="628" spans="1:4" ht="15" customHeight="1">
      <c r="A628" s="634" t="s">
        <v>324</v>
      </c>
      <c r="B628" s="635" t="s">
        <v>407</v>
      </c>
      <c r="C628" s="153">
        <v>4.6399999999999997</v>
      </c>
      <c r="D628" s="155" t="s">
        <v>361</v>
      </c>
    </row>
    <row r="629" spans="1:4" ht="15" customHeight="1">
      <c r="A629" s="632" t="s">
        <v>328</v>
      </c>
      <c r="B629" s="633" t="s">
        <v>406</v>
      </c>
      <c r="C629" s="157" t="s">
        <v>361</v>
      </c>
      <c r="D629" s="158" t="s">
        <v>1081</v>
      </c>
    </row>
    <row r="630" spans="1:4" ht="15" customHeight="1">
      <c r="A630" s="634" t="s">
        <v>331</v>
      </c>
      <c r="B630" s="635" t="s">
        <v>405</v>
      </c>
      <c r="C630" s="154" t="s">
        <v>361</v>
      </c>
      <c r="D630" s="155" t="s">
        <v>1081</v>
      </c>
    </row>
    <row r="631" spans="1:4" ht="15" customHeight="1">
      <c r="A631" s="632" t="s">
        <v>99</v>
      </c>
      <c r="B631" s="633" t="s">
        <v>404</v>
      </c>
      <c r="C631" s="156">
        <v>5.99</v>
      </c>
      <c r="D631" s="158" t="s">
        <v>361</v>
      </c>
    </row>
    <row r="632" spans="1:4" ht="15" customHeight="1">
      <c r="A632" s="634" t="s">
        <v>99</v>
      </c>
      <c r="B632" s="635" t="s">
        <v>403</v>
      </c>
      <c r="C632" s="153">
        <v>5.99</v>
      </c>
      <c r="D632" s="155" t="s">
        <v>361</v>
      </c>
    </row>
    <row r="633" spans="1:4" ht="15" customHeight="1">
      <c r="A633" s="632" t="s">
        <v>99</v>
      </c>
      <c r="B633" s="633" t="s">
        <v>402</v>
      </c>
      <c r="C633" s="156">
        <v>5.99</v>
      </c>
      <c r="D633" s="158" t="s">
        <v>361</v>
      </c>
    </row>
    <row r="634" spans="1:4" ht="15" customHeight="1">
      <c r="A634" s="634" t="s">
        <v>401</v>
      </c>
      <c r="B634" s="635" t="s">
        <v>400</v>
      </c>
      <c r="C634" s="153">
        <v>2.4900000000000002</v>
      </c>
      <c r="D634" s="155" t="s">
        <v>361</v>
      </c>
    </row>
    <row r="635" spans="1:4" ht="15" customHeight="1">
      <c r="A635" s="632" t="s">
        <v>100</v>
      </c>
      <c r="B635" s="633" t="s">
        <v>399</v>
      </c>
      <c r="C635" s="156">
        <v>4.32</v>
      </c>
      <c r="D635" s="158" t="s">
        <v>361</v>
      </c>
    </row>
    <row r="636" spans="1:4" ht="15" customHeight="1">
      <c r="A636" s="634" t="s">
        <v>147</v>
      </c>
      <c r="B636" s="635" t="s">
        <v>398</v>
      </c>
      <c r="C636" s="153">
        <v>6.72</v>
      </c>
      <c r="D636" s="155" t="s">
        <v>361</v>
      </c>
    </row>
    <row r="637" spans="1:4" ht="15" customHeight="1">
      <c r="A637" s="632" t="s">
        <v>175</v>
      </c>
      <c r="B637" s="633" t="s">
        <v>397</v>
      </c>
      <c r="C637" s="156">
        <v>3.95</v>
      </c>
      <c r="D637" s="158" t="s">
        <v>361</v>
      </c>
    </row>
    <row r="638" spans="1:4" ht="15" customHeight="1">
      <c r="A638" s="634" t="s">
        <v>244</v>
      </c>
      <c r="B638" s="635" t="s">
        <v>396</v>
      </c>
      <c r="C638" s="154" t="s">
        <v>361</v>
      </c>
      <c r="D638" s="155" t="s">
        <v>1081</v>
      </c>
    </row>
    <row r="639" spans="1:4" ht="15" customHeight="1">
      <c r="A639" s="632" t="s">
        <v>253</v>
      </c>
      <c r="B639" s="633" t="s">
        <v>395</v>
      </c>
      <c r="C639" s="157" t="s">
        <v>361</v>
      </c>
      <c r="D639" s="158" t="s">
        <v>1081</v>
      </c>
    </row>
    <row r="640" spans="1:4" ht="15" customHeight="1">
      <c r="A640" s="634" t="s">
        <v>254</v>
      </c>
      <c r="B640" s="635" t="s">
        <v>394</v>
      </c>
      <c r="C640" s="154" t="s">
        <v>361</v>
      </c>
      <c r="D640" s="155" t="s">
        <v>1081</v>
      </c>
    </row>
    <row r="641" spans="1:4" ht="15" customHeight="1">
      <c r="A641" s="632" t="s">
        <v>262</v>
      </c>
      <c r="B641" s="633" t="s">
        <v>393</v>
      </c>
      <c r="C641" s="156">
        <v>4.28</v>
      </c>
      <c r="D641" s="158" t="s">
        <v>361</v>
      </c>
    </row>
    <row r="642" spans="1:4" ht="15" customHeight="1">
      <c r="A642" s="634" t="s">
        <v>270</v>
      </c>
      <c r="B642" s="635" t="s">
        <v>392</v>
      </c>
      <c r="C642" s="153">
        <v>5.7</v>
      </c>
      <c r="D642" s="155" t="s">
        <v>361</v>
      </c>
    </row>
    <row r="643" spans="1:4" ht="15" customHeight="1">
      <c r="A643" s="632" t="s">
        <v>275</v>
      </c>
      <c r="B643" s="633" t="s">
        <v>391</v>
      </c>
      <c r="C643" s="157" t="s">
        <v>361</v>
      </c>
      <c r="D643" s="158" t="s">
        <v>1081</v>
      </c>
    </row>
    <row r="644" spans="1:4" ht="15" customHeight="1">
      <c r="A644" s="634" t="s">
        <v>284</v>
      </c>
      <c r="B644" s="635" t="s">
        <v>390</v>
      </c>
      <c r="C644" s="154" t="s">
        <v>361</v>
      </c>
      <c r="D644" s="155" t="s">
        <v>1081</v>
      </c>
    </row>
    <row r="645" spans="1:4" ht="15" customHeight="1">
      <c r="A645" s="159" t="s">
        <v>1805</v>
      </c>
      <c r="B645" s="152"/>
      <c r="C645" s="152"/>
      <c r="D645" s="152"/>
    </row>
    <row r="646" spans="1:4" ht="15" customHeight="1"/>
    <row r="647" spans="1:4" ht="15" customHeight="1">
      <c r="A647" s="160" t="s">
        <v>389</v>
      </c>
      <c r="B647" s="152"/>
      <c r="C647" s="152"/>
      <c r="D647" s="152"/>
    </row>
    <row r="648" spans="1:4" ht="15" customHeight="1">
      <c r="A648" s="160" t="s">
        <v>1806</v>
      </c>
      <c r="B648" s="152"/>
      <c r="C648" s="152"/>
      <c r="D648" s="152"/>
    </row>
    <row r="649" spans="1:4" ht="15" customHeight="1"/>
    <row r="650" spans="1:4" ht="15" customHeight="1">
      <c r="A650" s="160" t="s">
        <v>1776</v>
      </c>
      <c r="B650" s="152"/>
      <c r="C650" s="152"/>
      <c r="D650" s="152"/>
    </row>
    <row r="651" spans="1:4" ht="15" customHeight="1">
      <c r="A651" s="160" t="s">
        <v>1777</v>
      </c>
      <c r="B651" s="152"/>
      <c r="C651" s="152"/>
      <c r="D651" s="152"/>
    </row>
    <row r="652" spans="1:4" ht="15" customHeight="1"/>
    <row r="653" spans="1:4" ht="15" customHeight="1">
      <c r="A653" s="159" t="s">
        <v>1909</v>
      </c>
      <c r="B653" s="152"/>
      <c r="C653" s="152"/>
      <c r="D653" s="152"/>
    </row>
  </sheetData>
  <mergeCells count="1275"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40625" defaultRowHeight="12.75"/>
  <cols>
    <col min="1" max="1" width="0.85546875" style="161" customWidth="1"/>
    <col min="2" max="2" width="29.42578125" style="161" customWidth="1"/>
    <col min="3" max="3" width="7.5703125" style="161" customWidth="1"/>
    <col min="4" max="4" width="11.7109375" style="161" customWidth="1"/>
    <col min="5" max="5" width="3" style="161" bestFit="1" customWidth="1"/>
    <col min="6" max="6" width="6.140625" style="161" bestFit="1" customWidth="1"/>
    <col min="7" max="7" width="13" style="161" customWidth="1"/>
    <col min="8" max="8" width="1" style="161" customWidth="1"/>
    <col min="9" max="16384" width="9.140625" style="161"/>
  </cols>
  <sheetData>
    <row r="1" spans="2:8" ht="6.75" customHeight="1"/>
    <row r="2" spans="2:8" ht="14.25" customHeight="1">
      <c r="B2" s="638" t="s">
        <v>1913</v>
      </c>
      <c r="C2" s="641" t="s">
        <v>1929</v>
      </c>
      <c r="D2" s="641"/>
      <c r="E2" s="641"/>
      <c r="F2" s="641" t="s">
        <v>1928</v>
      </c>
      <c r="G2" s="642"/>
    </row>
    <row r="3" spans="2:8" ht="14.25" customHeight="1">
      <c r="B3" s="639"/>
      <c r="C3" s="179" t="s">
        <v>1926</v>
      </c>
      <c r="D3" s="640" t="s">
        <v>6</v>
      </c>
      <c r="E3" s="640"/>
      <c r="F3" s="179" t="s">
        <v>1926</v>
      </c>
      <c r="G3" s="178" t="s">
        <v>6</v>
      </c>
    </row>
    <row r="4" spans="2:8" ht="15" customHeight="1">
      <c r="B4" s="177" t="s">
        <v>1925</v>
      </c>
      <c r="C4" s="176"/>
      <c r="D4" s="175"/>
      <c r="E4" s="174" t="s">
        <v>1924</v>
      </c>
      <c r="F4" s="173" t="e">
        <f>+G4/#REF!</f>
        <v>#REF!</v>
      </c>
      <c r="G4" s="172" t="e">
        <f>SUM(#REF!)</f>
        <v>#REF!</v>
      </c>
    </row>
    <row r="5" spans="2:8" ht="15" customHeight="1">
      <c r="B5" s="171" t="s">
        <v>1923</v>
      </c>
      <c r="C5" s="169" t="e">
        <f>+D5/#REF!</f>
        <v>#REF!</v>
      </c>
      <c r="D5" s="181" t="e">
        <f>#REF!*#REF!</f>
        <v>#REF!</v>
      </c>
      <c r="E5" s="170" t="s">
        <v>1922</v>
      </c>
      <c r="F5" s="169" t="e">
        <f>+G5/#REF!</f>
        <v>#REF!</v>
      </c>
      <c r="G5" s="168" t="e">
        <f>#REF!</f>
        <v>#REF!</v>
      </c>
    </row>
    <row r="6" spans="2:8" ht="15" customHeight="1">
      <c r="B6" s="171" t="s">
        <v>1936</v>
      </c>
      <c r="C6" s="169" t="e">
        <f>+D6/#REF!</f>
        <v>#REF!</v>
      </c>
      <c r="D6" s="181" t="e">
        <f>0.35*D5</f>
        <v>#REF!</v>
      </c>
      <c r="E6" s="170" t="s">
        <v>1935</v>
      </c>
      <c r="F6" s="169" t="e">
        <f>+G6/#REF!</f>
        <v>#REF!</v>
      </c>
      <c r="G6" s="168" t="e">
        <f>#REF!</f>
        <v>#REF!</v>
      </c>
    </row>
    <row r="7" spans="2:8" ht="15" hidden="1" customHeight="1">
      <c r="B7" s="171" t="s">
        <v>1934</v>
      </c>
      <c r="C7" s="182"/>
      <c r="D7" s="181"/>
      <c r="E7" s="170" t="s">
        <v>1933</v>
      </c>
      <c r="F7" s="169"/>
      <c r="G7" s="168"/>
    </row>
    <row r="8" spans="2:8" ht="15" hidden="1" customHeight="1">
      <c r="B8" s="171" t="s">
        <v>1932</v>
      </c>
      <c r="C8" s="182"/>
      <c r="D8" s="181"/>
      <c r="E8" s="170" t="s">
        <v>1931</v>
      </c>
      <c r="F8" s="169"/>
      <c r="G8" s="168"/>
    </row>
    <row r="9" spans="2:8" ht="15" customHeight="1">
      <c r="B9" s="167" t="s">
        <v>1921</v>
      </c>
      <c r="C9" s="180"/>
      <c r="D9" s="180"/>
      <c r="E9" s="180"/>
      <c r="F9" s="163" t="e">
        <f>+G9/#REF!</f>
        <v>#REF!</v>
      </c>
      <c r="G9" s="162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38" t="s">
        <v>1930</v>
      </c>
      <c r="C13" s="641" t="s">
        <v>1929</v>
      </c>
      <c r="D13" s="641"/>
      <c r="E13" s="641"/>
      <c r="F13" s="641" t="s">
        <v>1928</v>
      </c>
      <c r="G13" s="642"/>
      <c r="H13" t="s">
        <v>1927</v>
      </c>
    </row>
    <row r="14" spans="2:8" ht="15">
      <c r="B14" s="639"/>
      <c r="C14" s="179" t="s">
        <v>1926</v>
      </c>
      <c r="D14" s="640" t="s">
        <v>6</v>
      </c>
      <c r="E14" s="640"/>
      <c r="F14" s="179" t="s">
        <v>1926</v>
      </c>
      <c r="G14" s="178" t="s">
        <v>6</v>
      </c>
      <c r="H14"/>
    </row>
    <row r="15" spans="2:8" ht="15">
      <c r="B15" s="177" t="s">
        <v>1925</v>
      </c>
      <c r="C15" s="176"/>
      <c r="D15" s="175"/>
      <c r="E15" s="174" t="s">
        <v>1924</v>
      </c>
      <c r="F15" s="173" t="e">
        <f>+#REF!</f>
        <v>#REF!</v>
      </c>
      <c r="G15" s="172" t="e">
        <f>+#REF!</f>
        <v>#REF!</v>
      </c>
      <c r="H15"/>
    </row>
    <row r="16" spans="2:8" ht="15">
      <c r="B16" s="171" t="s">
        <v>1923</v>
      </c>
      <c r="C16" s="169" t="e">
        <f>+#REF!</f>
        <v>#REF!</v>
      </c>
      <c r="D16" s="169" t="e">
        <f>+#REF!</f>
        <v>#REF!</v>
      </c>
      <c r="E16" s="170" t="s">
        <v>1922</v>
      </c>
      <c r="F16" s="169" t="e">
        <f>+#REF!</f>
        <v>#REF!</v>
      </c>
      <c r="G16" s="168" t="e">
        <f>+#REF!</f>
        <v>#REF!</v>
      </c>
      <c r="H16"/>
    </row>
    <row r="17" spans="2:8" ht="15">
      <c r="B17" s="167" t="s">
        <v>1921</v>
      </c>
      <c r="C17" s="166"/>
      <c r="D17" s="165"/>
      <c r="E17" s="164"/>
      <c r="F17" s="163" t="e">
        <f>+F16</f>
        <v>#REF!</v>
      </c>
      <c r="G17" s="162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6"/>
  <sheetViews>
    <sheetView showGridLines="0" view="pageBreakPreview" zoomScaleNormal="100" zoomScaleSheetLayoutView="100" workbookViewId="0">
      <pane ySplit="5" topLeftCell="A6" activePane="bottomLeft" state="frozen"/>
      <selection activeCell="E66" sqref="E66"/>
      <selection pane="bottomLeft" activeCell="E23" sqref="E23"/>
    </sheetView>
  </sheetViews>
  <sheetFormatPr defaultColWidth="9.140625" defaultRowHeight="15"/>
  <cols>
    <col min="1" max="1" width="23.140625" style="191" customWidth="1"/>
    <col min="2" max="2" width="18.28515625" style="191" customWidth="1"/>
    <col min="3" max="3" width="24" customWidth="1"/>
    <col min="4" max="4" width="13.140625" style="191" customWidth="1"/>
    <col min="5" max="5" width="9.85546875" style="191" customWidth="1"/>
    <col min="6" max="6" width="13.140625" style="191" customWidth="1"/>
    <col min="7" max="7" width="9.140625" style="191" customWidth="1"/>
    <col min="8" max="8" width="11.5703125" style="191" customWidth="1"/>
    <col min="9" max="9" width="12.85546875" style="329" customWidth="1"/>
    <col min="10" max="16384" width="9.140625" style="191"/>
  </cols>
  <sheetData>
    <row r="1" spans="1:9" ht="35.25" customHeight="1">
      <c r="C1" s="191"/>
      <c r="I1" s="191"/>
    </row>
    <row r="2" spans="1:9" ht="12.75">
      <c r="A2" s="540" t="str">
        <f>CONCATENATE("FINANCIAMENTO ao ",Formulário!D15," para ",Formulário!D23)</f>
        <v xml:space="preserve">FINANCIAMENTO ao  para Construção de  fogos - </v>
      </c>
      <c r="B2" s="540"/>
      <c r="C2" s="540"/>
      <c r="D2" s="540"/>
      <c r="E2" s="540"/>
      <c r="F2" s="540"/>
      <c r="G2" s="540"/>
      <c r="H2" s="540"/>
      <c r="I2" s="540"/>
    </row>
    <row r="3" spans="1:9" ht="15.75">
      <c r="A3" s="539" t="s">
        <v>2568</v>
      </c>
      <c r="B3" s="539"/>
      <c r="C3" s="539"/>
      <c r="D3" s="539"/>
      <c r="E3" s="539"/>
      <c r="F3" s="539"/>
      <c r="G3" s="539"/>
      <c r="H3" s="539"/>
      <c r="I3" s="539"/>
    </row>
    <row r="4" spans="1:9" ht="12.75">
      <c r="C4" s="191"/>
      <c r="I4" s="333"/>
    </row>
    <row r="5" spans="1:9" ht="76.5">
      <c r="A5" s="391" t="s">
        <v>2427</v>
      </c>
      <c r="B5" s="434" t="s">
        <v>2449</v>
      </c>
      <c r="C5" s="392" t="s">
        <v>2443</v>
      </c>
      <c r="D5" s="392" t="s">
        <v>2346</v>
      </c>
      <c r="E5" s="392" t="s">
        <v>2442</v>
      </c>
      <c r="F5" s="393" t="s">
        <v>2214</v>
      </c>
      <c r="G5" s="393" t="s">
        <v>2215</v>
      </c>
      <c r="H5" s="394" t="s">
        <v>1911</v>
      </c>
      <c r="I5" s="395" t="s">
        <v>2437</v>
      </c>
    </row>
    <row r="6" spans="1:9" ht="12.75">
      <c r="A6" s="386" t="s">
        <v>2223</v>
      </c>
      <c r="B6" s="440" t="str">
        <f>CONCATENATE("Candidatura ",Formulário!$N$19,"!",Table18[[#This Row],[Identificação prédio ou fração (conforme propriedade horizontal ou designação que permita a identificação)]])</f>
        <v>Candidatura !F1</v>
      </c>
      <c r="C6" s="386" t="s">
        <v>2360</v>
      </c>
      <c r="D6" s="386" t="s">
        <v>2361</v>
      </c>
      <c r="E6" s="387" t="s">
        <v>2362</v>
      </c>
      <c r="F6" s="388">
        <v>2015</v>
      </c>
      <c r="G6" s="389" t="s">
        <v>2363</v>
      </c>
      <c r="H6" s="388" t="s">
        <v>1059</v>
      </c>
      <c r="I6" s="390"/>
    </row>
    <row r="7" spans="1:9" ht="12.75">
      <c r="A7" s="327" t="s">
        <v>2224</v>
      </c>
      <c r="B7" s="375" t="str">
        <f>CONCATENATE("Candidatura ",Formulário!$N$19,"!",Table18[[#This Row],[Identificação prédio ou fração (conforme propriedade horizontal ou designação que permita a identificação)]])</f>
        <v>Candidatura !F2</v>
      </c>
      <c r="C7" s="327"/>
      <c r="D7" s="327"/>
      <c r="E7" s="344"/>
      <c r="F7" s="354"/>
      <c r="G7" s="355"/>
      <c r="H7" s="354"/>
      <c r="I7" s="432"/>
    </row>
    <row r="8" spans="1:9" ht="12.75">
      <c r="A8" s="327" t="s">
        <v>2225</v>
      </c>
      <c r="B8" s="375" t="str">
        <f>CONCATENATE("Candidatura ",Formulário!$N$19,"!",Table18[[#This Row],[Identificação prédio ou fração (conforme propriedade horizontal ou designação que permita a identificação)]])</f>
        <v>Candidatura !F3</v>
      </c>
      <c r="C8" s="327"/>
      <c r="D8" s="327"/>
      <c r="E8" s="344"/>
      <c r="F8" s="354"/>
      <c r="G8" s="355"/>
      <c r="H8" s="354"/>
      <c r="I8" s="328"/>
    </row>
    <row r="9" spans="1:9" ht="12.75">
      <c r="A9" s="327" t="s">
        <v>2226</v>
      </c>
      <c r="B9" s="375" t="str">
        <f>CONCATENATE("Candidatura ",Formulário!$N$19,"!",Table18[[#This Row],[Identificação prédio ou fração (conforme propriedade horizontal ou designação que permita a identificação)]])</f>
        <v>Candidatura !F4</v>
      </c>
      <c r="C9" s="327"/>
      <c r="D9" s="327"/>
      <c r="E9" s="344"/>
      <c r="F9" s="354"/>
      <c r="G9" s="355"/>
      <c r="H9" s="354"/>
      <c r="I9" s="328"/>
    </row>
    <row r="10" spans="1:9" ht="12.75">
      <c r="A10" s="327" t="s">
        <v>2227</v>
      </c>
      <c r="B10" s="375" t="str">
        <f>CONCATENATE("Candidatura ",Formulário!$N$19,"!",Table18[[#This Row],[Identificação prédio ou fração (conforme propriedade horizontal ou designação que permita a identificação)]])</f>
        <v>Candidatura !F5</v>
      </c>
      <c r="C10" s="327"/>
      <c r="D10" s="327"/>
      <c r="E10" s="344"/>
      <c r="F10" s="354"/>
      <c r="G10" s="355"/>
      <c r="H10" s="354"/>
      <c r="I10" s="328"/>
    </row>
    <row r="11" spans="1:9" ht="12.75">
      <c r="A11" s="327" t="s">
        <v>2228</v>
      </c>
      <c r="B11" s="375" t="str">
        <f>CONCATENATE("Candidatura ",Formulário!$N$19,"!",Table18[[#This Row],[Identificação prédio ou fração (conforme propriedade horizontal ou designação que permita a identificação)]])</f>
        <v>Candidatura !F6</v>
      </c>
      <c r="C11" s="327"/>
      <c r="D11" s="327"/>
      <c r="E11" s="344"/>
      <c r="F11" s="354"/>
      <c r="G11" s="355"/>
      <c r="H11" s="354"/>
      <c r="I11" s="328"/>
    </row>
    <row r="12" spans="1:9" ht="12.75">
      <c r="A12" s="327" t="s">
        <v>2229</v>
      </c>
      <c r="B12" s="375" t="str">
        <f>CONCATENATE("Candidatura ",Formulário!$N$19,"!",Table18[[#This Row],[Identificação prédio ou fração (conforme propriedade horizontal ou designação que permita a identificação)]])</f>
        <v>Candidatura !F7</v>
      </c>
      <c r="C12" s="327"/>
      <c r="D12" s="327"/>
      <c r="E12" s="344"/>
      <c r="F12" s="354"/>
      <c r="G12" s="355"/>
      <c r="H12" s="354"/>
      <c r="I12" s="328"/>
    </row>
    <row r="13" spans="1:9" ht="12.75">
      <c r="A13" s="327" t="s">
        <v>2230</v>
      </c>
      <c r="B13" s="375" t="str">
        <f>CONCATENATE("Candidatura ",Formulário!$N$19,"!",Table18[[#This Row],[Identificação prédio ou fração (conforme propriedade horizontal ou designação que permita a identificação)]])</f>
        <v>Candidatura !F8</v>
      </c>
      <c r="C13" s="327"/>
      <c r="D13" s="327"/>
      <c r="E13" s="344"/>
      <c r="F13" s="354"/>
      <c r="G13" s="355"/>
      <c r="H13" s="354"/>
      <c r="I13" s="328"/>
    </row>
    <row r="14" spans="1:9" ht="12.75">
      <c r="A14" s="327" t="s">
        <v>2231</v>
      </c>
      <c r="B14" s="375" t="str">
        <f>CONCATENATE("Candidatura ",Formulário!$N$19,"!",Table18[[#This Row],[Identificação prédio ou fração (conforme propriedade horizontal ou designação que permita a identificação)]])</f>
        <v>Candidatura !F9</v>
      </c>
      <c r="C14" s="327"/>
      <c r="D14" s="327"/>
      <c r="E14" s="344"/>
      <c r="F14" s="354"/>
      <c r="G14" s="355"/>
      <c r="H14" s="354"/>
      <c r="I14" s="328"/>
    </row>
    <row r="15" spans="1:9" ht="12.75">
      <c r="A15" s="327" t="s">
        <v>2232</v>
      </c>
      <c r="B15" s="375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7"/>
      <c r="D15" s="327"/>
      <c r="E15" s="344"/>
      <c r="F15" s="354"/>
      <c r="G15" s="355"/>
      <c r="H15" s="354"/>
      <c r="I15" s="328"/>
    </row>
    <row r="16" spans="1:9" ht="12.75">
      <c r="A16" s="327" t="s">
        <v>2233</v>
      </c>
      <c r="B16" s="375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7"/>
      <c r="D16" s="327"/>
      <c r="E16" s="344"/>
      <c r="F16" s="354"/>
      <c r="G16" s="355"/>
      <c r="H16" s="354"/>
      <c r="I16" s="328"/>
    </row>
    <row r="17" spans="1:9" ht="12.75">
      <c r="A17" s="327" t="s">
        <v>2234</v>
      </c>
      <c r="B17" s="375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7"/>
      <c r="D17" s="327"/>
      <c r="E17" s="344"/>
      <c r="F17" s="354"/>
      <c r="G17" s="355"/>
      <c r="H17" s="354"/>
      <c r="I17" s="328"/>
    </row>
    <row r="18" spans="1:9" ht="12.75">
      <c r="A18" s="327" t="s">
        <v>2235</v>
      </c>
      <c r="B18" s="375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7"/>
      <c r="D18" s="327"/>
      <c r="E18" s="344"/>
      <c r="F18" s="354"/>
      <c r="G18" s="355"/>
      <c r="H18" s="354"/>
      <c r="I18" s="328"/>
    </row>
    <row r="19" spans="1:9" ht="12.75">
      <c r="A19" s="327" t="s">
        <v>2236</v>
      </c>
      <c r="B19" s="375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7"/>
      <c r="D19" s="327"/>
      <c r="E19" s="344"/>
      <c r="F19" s="354"/>
      <c r="G19" s="355"/>
      <c r="H19" s="354"/>
      <c r="I19" s="328"/>
    </row>
    <row r="20" spans="1:9" ht="12.75">
      <c r="A20" s="327" t="s">
        <v>2237</v>
      </c>
      <c r="B20" s="375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7"/>
      <c r="D20" s="327"/>
      <c r="E20" s="344"/>
      <c r="F20" s="354"/>
      <c r="G20" s="355"/>
      <c r="H20" s="354"/>
      <c r="I20" s="328"/>
    </row>
    <row r="21" spans="1:9" ht="12.75">
      <c r="A21" s="327" t="s">
        <v>2238</v>
      </c>
      <c r="B21" s="375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7"/>
      <c r="D21" s="327"/>
      <c r="E21" s="344"/>
      <c r="F21" s="354"/>
      <c r="G21" s="355"/>
      <c r="H21" s="354"/>
      <c r="I21" s="328"/>
    </row>
    <row r="22" spans="1:9" ht="12.75">
      <c r="A22" s="327" t="s">
        <v>2239</v>
      </c>
      <c r="B22" s="375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7"/>
      <c r="D22" s="327"/>
      <c r="E22" s="344"/>
      <c r="F22" s="354"/>
      <c r="G22" s="355"/>
      <c r="H22" s="354"/>
      <c r="I22" s="328"/>
    </row>
    <row r="23" spans="1:9" ht="12.75">
      <c r="A23" s="327" t="s">
        <v>2240</v>
      </c>
      <c r="B23" s="375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7"/>
      <c r="D23" s="327"/>
      <c r="E23" s="344"/>
      <c r="F23" s="354"/>
      <c r="G23" s="355"/>
      <c r="H23" s="354"/>
      <c r="I23" s="328"/>
    </row>
    <row r="24" spans="1:9" ht="12.75">
      <c r="A24" s="327" t="s">
        <v>2241</v>
      </c>
      <c r="B24" s="375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7"/>
      <c r="D24" s="327"/>
      <c r="E24" s="344"/>
      <c r="F24" s="354"/>
      <c r="G24" s="355"/>
      <c r="H24" s="354"/>
      <c r="I24" s="328"/>
    </row>
    <row r="25" spans="1:9" ht="12.75">
      <c r="A25" s="327" t="s">
        <v>2242</v>
      </c>
      <c r="B25" s="375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7"/>
      <c r="D25" s="327"/>
      <c r="E25" s="344"/>
      <c r="F25" s="354"/>
      <c r="G25" s="355"/>
      <c r="H25" s="354"/>
      <c r="I25" s="328"/>
    </row>
    <row r="26" spans="1:9" ht="12.75">
      <c r="A26" s="327" t="s">
        <v>2243</v>
      </c>
      <c r="B26" s="375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7"/>
      <c r="D26" s="327"/>
      <c r="E26" s="344"/>
      <c r="F26" s="354"/>
      <c r="G26" s="355"/>
      <c r="H26" s="354"/>
      <c r="I26" s="328"/>
    </row>
    <row r="27" spans="1:9" ht="12.75">
      <c r="A27" s="327" t="s">
        <v>2244</v>
      </c>
      <c r="B27" s="375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7"/>
      <c r="D27" s="327"/>
      <c r="E27" s="344"/>
      <c r="F27" s="354"/>
      <c r="G27" s="355"/>
      <c r="H27" s="354"/>
      <c r="I27" s="328"/>
    </row>
    <row r="28" spans="1:9" ht="12.75">
      <c r="A28" s="327" t="s">
        <v>2245</v>
      </c>
      <c r="B28" s="375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7"/>
      <c r="D28" s="327"/>
      <c r="E28" s="344"/>
      <c r="F28" s="354"/>
      <c r="G28" s="355"/>
      <c r="H28" s="354"/>
      <c r="I28" s="328"/>
    </row>
    <row r="29" spans="1:9" ht="12.75">
      <c r="A29" s="327" t="s">
        <v>2246</v>
      </c>
      <c r="B29" s="375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7"/>
      <c r="D29" s="327"/>
      <c r="E29" s="344"/>
      <c r="F29" s="354"/>
      <c r="G29" s="355"/>
      <c r="H29" s="354"/>
      <c r="I29" s="328"/>
    </row>
    <row r="30" spans="1:9" ht="12.75">
      <c r="A30" s="327" t="s">
        <v>2247</v>
      </c>
      <c r="B30" s="375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7"/>
      <c r="D30" s="327"/>
      <c r="E30" s="344"/>
      <c r="F30" s="354"/>
      <c r="G30" s="355"/>
      <c r="H30" s="354"/>
      <c r="I30" s="328"/>
    </row>
    <row r="31" spans="1:9" ht="12.75">
      <c r="A31" s="327" t="s">
        <v>2248</v>
      </c>
      <c r="B31" s="375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7"/>
      <c r="D31" s="327"/>
      <c r="E31" s="344"/>
      <c r="F31" s="354"/>
      <c r="G31" s="355"/>
      <c r="H31" s="354"/>
      <c r="I31" s="328"/>
    </row>
    <row r="32" spans="1:9" ht="12.75">
      <c r="A32" s="327" t="s">
        <v>2249</v>
      </c>
      <c r="B32" s="375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7"/>
      <c r="D32" s="327"/>
      <c r="E32" s="344"/>
      <c r="F32" s="354"/>
      <c r="G32" s="355"/>
      <c r="H32" s="354"/>
      <c r="I32" s="328"/>
    </row>
    <row r="33" spans="1:9" ht="12.75">
      <c r="A33" s="327" t="s">
        <v>2250</v>
      </c>
      <c r="B33" s="375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7"/>
      <c r="D33" s="327"/>
      <c r="E33" s="344"/>
      <c r="F33" s="354"/>
      <c r="G33" s="355"/>
      <c r="H33" s="354"/>
      <c r="I33" s="328"/>
    </row>
    <row r="34" spans="1:9" ht="12.75">
      <c r="A34" s="327" t="s">
        <v>2251</v>
      </c>
      <c r="B34" s="375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7"/>
      <c r="D34" s="327"/>
      <c r="E34" s="344"/>
      <c r="F34" s="354"/>
      <c r="G34" s="355"/>
      <c r="H34" s="354"/>
      <c r="I34" s="328"/>
    </row>
    <row r="35" spans="1:9" ht="12.75">
      <c r="A35" s="327" t="s">
        <v>2252</v>
      </c>
      <c r="B35" s="375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7"/>
      <c r="D35" s="327"/>
      <c r="E35" s="344"/>
      <c r="F35" s="354"/>
      <c r="G35" s="355"/>
      <c r="H35" s="354"/>
      <c r="I35" s="328"/>
    </row>
    <row r="36" spans="1:9" ht="12.75">
      <c r="A36" s="327" t="s">
        <v>2253</v>
      </c>
      <c r="B36" s="375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7"/>
      <c r="D36" s="327"/>
      <c r="E36" s="344"/>
      <c r="F36" s="354"/>
      <c r="G36" s="355"/>
      <c r="H36" s="354"/>
      <c r="I36" s="328"/>
    </row>
    <row r="37" spans="1:9" ht="12.75">
      <c r="A37" s="327" t="s">
        <v>2254</v>
      </c>
      <c r="B37" s="375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7"/>
      <c r="D37" s="327"/>
      <c r="E37" s="344"/>
      <c r="F37" s="354"/>
      <c r="G37" s="355"/>
      <c r="H37" s="354"/>
      <c r="I37" s="328"/>
    </row>
    <row r="38" spans="1:9" ht="12.75">
      <c r="A38" s="327" t="s">
        <v>2255</v>
      </c>
      <c r="B38" s="375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7"/>
      <c r="D38" s="327"/>
      <c r="E38" s="344"/>
      <c r="F38" s="354"/>
      <c r="G38" s="355"/>
      <c r="H38" s="354"/>
      <c r="I38" s="328"/>
    </row>
    <row r="39" spans="1:9" ht="12.75">
      <c r="A39" s="327" t="s">
        <v>2256</v>
      </c>
      <c r="B39" s="375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7"/>
      <c r="D39" s="327"/>
      <c r="E39" s="344"/>
      <c r="F39" s="354"/>
      <c r="G39" s="355"/>
      <c r="H39" s="354"/>
      <c r="I39" s="328"/>
    </row>
    <row r="40" spans="1:9" ht="12.75">
      <c r="A40" s="327" t="s">
        <v>2257</v>
      </c>
      <c r="B40" s="375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7"/>
      <c r="D40" s="327"/>
      <c r="E40" s="344"/>
      <c r="F40" s="354"/>
      <c r="G40" s="355"/>
      <c r="H40" s="354"/>
      <c r="I40" s="328"/>
    </row>
    <row r="41" spans="1:9" ht="12.75">
      <c r="A41" s="327" t="s">
        <v>2258</v>
      </c>
      <c r="B41" s="375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7"/>
      <c r="D41" s="327"/>
      <c r="E41" s="344"/>
      <c r="F41" s="354"/>
      <c r="G41" s="355"/>
      <c r="H41" s="354"/>
      <c r="I41" s="328"/>
    </row>
    <row r="42" spans="1:9" ht="12.75">
      <c r="A42" s="327" t="s">
        <v>2259</v>
      </c>
      <c r="B42" s="375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7"/>
      <c r="D42" s="327"/>
      <c r="E42" s="344"/>
      <c r="F42" s="354"/>
      <c r="G42" s="355"/>
      <c r="H42" s="354"/>
      <c r="I42" s="328"/>
    </row>
    <row r="43" spans="1:9" ht="12.75">
      <c r="A43" s="327" t="s">
        <v>2260</v>
      </c>
      <c r="B43" s="375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7"/>
      <c r="D43" s="327"/>
      <c r="E43" s="344"/>
      <c r="F43" s="354"/>
      <c r="G43" s="355"/>
      <c r="H43" s="354"/>
      <c r="I43" s="328"/>
    </row>
    <row r="44" spans="1:9" ht="12.75">
      <c r="A44" s="327" t="s">
        <v>2261</v>
      </c>
      <c r="B44" s="375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7"/>
      <c r="D44" s="327"/>
      <c r="E44" s="344"/>
      <c r="F44" s="354"/>
      <c r="G44" s="355"/>
      <c r="H44" s="354"/>
      <c r="I44" s="328"/>
    </row>
    <row r="45" spans="1:9" ht="12.75">
      <c r="A45" s="327" t="s">
        <v>2262</v>
      </c>
      <c r="B45" s="375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7"/>
      <c r="D45" s="327"/>
      <c r="E45" s="344"/>
      <c r="F45" s="354"/>
      <c r="G45" s="355"/>
      <c r="H45" s="354"/>
      <c r="I45" s="328"/>
    </row>
    <row r="46" spans="1:9" ht="12.75">
      <c r="A46" s="327" t="s">
        <v>2263</v>
      </c>
      <c r="B46" s="375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7"/>
      <c r="D46" s="327"/>
      <c r="E46" s="344"/>
      <c r="F46" s="354"/>
      <c r="G46" s="355"/>
      <c r="H46" s="354"/>
      <c r="I46" s="328"/>
    </row>
    <row r="47" spans="1:9" ht="12.75">
      <c r="A47" s="327" t="s">
        <v>2264</v>
      </c>
      <c r="B47" s="375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7"/>
      <c r="D47" s="327"/>
      <c r="E47" s="344"/>
      <c r="F47" s="354"/>
      <c r="G47" s="355"/>
      <c r="H47" s="354"/>
      <c r="I47" s="328"/>
    </row>
    <row r="48" spans="1:9" ht="12.75">
      <c r="A48" s="327" t="s">
        <v>2265</v>
      </c>
      <c r="B48" s="375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7"/>
      <c r="D48" s="327"/>
      <c r="E48" s="344"/>
      <c r="F48" s="354"/>
      <c r="G48" s="355"/>
      <c r="H48" s="354"/>
      <c r="I48" s="328"/>
    </row>
    <row r="49" spans="1:9" ht="12.75">
      <c r="A49" s="327" t="s">
        <v>2266</v>
      </c>
      <c r="B49" s="375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7"/>
      <c r="D49" s="327"/>
      <c r="E49" s="344"/>
      <c r="F49" s="354"/>
      <c r="G49" s="355"/>
      <c r="H49" s="354"/>
      <c r="I49" s="328"/>
    </row>
    <row r="50" spans="1:9" ht="12.75">
      <c r="A50" s="327" t="s">
        <v>2267</v>
      </c>
      <c r="B50" s="375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7"/>
      <c r="D50" s="327"/>
      <c r="E50" s="344"/>
      <c r="F50" s="354"/>
      <c r="G50" s="355"/>
      <c r="H50" s="354"/>
      <c r="I50" s="328"/>
    </row>
    <row r="51" spans="1:9" ht="12.75">
      <c r="A51" s="327" t="s">
        <v>2268</v>
      </c>
      <c r="B51" s="375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7"/>
      <c r="D51" s="327"/>
      <c r="E51" s="344"/>
      <c r="F51" s="354"/>
      <c r="G51" s="355"/>
      <c r="H51" s="354"/>
      <c r="I51" s="328"/>
    </row>
    <row r="52" spans="1:9" ht="12.75">
      <c r="A52" s="327" t="s">
        <v>2269</v>
      </c>
      <c r="B52" s="375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7"/>
      <c r="D52" s="327"/>
      <c r="E52" s="344"/>
      <c r="F52" s="354"/>
      <c r="G52" s="355"/>
      <c r="H52" s="354"/>
      <c r="I52" s="328"/>
    </row>
    <row r="53" spans="1:9" ht="12.75">
      <c r="A53" s="327" t="s">
        <v>2270</v>
      </c>
      <c r="B53" s="375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7"/>
      <c r="D53" s="327"/>
      <c r="E53" s="344"/>
      <c r="F53" s="354"/>
      <c r="G53" s="355"/>
      <c r="H53" s="354"/>
      <c r="I53" s="328"/>
    </row>
    <row r="54" spans="1:9" ht="12.75">
      <c r="A54" s="327" t="s">
        <v>2271</v>
      </c>
      <c r="B54" s="375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7"/>
      <c r="D54" s="327"/>
      <c r="E54" s="344"/>
      <c r="F54" s="354"/>
      <c r="G54" s="355"/>
      <c r="H54" s="354"/>
      <c r="I54" s="328"/>
    </row>
    <row r="55" spans="1:9" ht="12.75">
      <c r="A55" s="327" t="s">
        <v>2272</v>
      </c>
      <c r="B55" s="375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7"/>
      <c r="D55" s="327"/>
      <c r="E55" s="344"/>
      <c r="F55" s="354"/>
      <c r="G55" s="355"/>
      <c r="H55" s="354"/>
      <c r="I55" s="328"/>
    </row>
    <row r="56" spans="1:9" ht="12.75">
      <c r="A56" s="327" t="s">
        <v>2273</v>
      </c>
      <c r="B56" s="375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7"/>
      <c r="D56" s="327"/>
      <c r="E56" s="344"/>
      <c r="F56" s="354"/>
      <c r="G56" s="355"/>
      <c r="H56" s="354"/>
      <c r="I56" s="328"/>
    </row>
    <row r="57" spans="1:9" ht="12.75">
      <c r="A57" s="327" t="s">
        <v>2274</v>
      </c>
      <c r="B57" s="375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7"/>
      <c r="D57" s="327"/>
      <c r="E57" s="344"/>
      <c r="F57" s="354"/>
      <c r="G57" s="355"/>
      <c r="H57" s="354"/>
      <c r="I57" s="328"/>
    </row>
    <row r="58" spans="1:9" ht="12.75">
      <c r="A58" s="327" t="s">
        <v>2275</v>
      </c>
      <c r="B58" s="375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7"/>
      <c r="D58" s="327"/>
      <c r="E58" s="344"/>
      <c r="F58" s="354"/>
      <c r="G58" s="355"/>
      <c r="H58" s="354"/>
      <c r="I58" s="328"/>
    </row>
    <row r="59" spans="1:9" ht="12.75">
      <c r="A59" s="327" t="s">
        <v>2276</v>
      </c>
      <c r="B59" s="375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7"/>
      <c r="D59" s="327"/>
      <c r="E59" s="344"/>
      <c r="F59" s="354"/>
      <c r="G59" s="355"/>
      <c r="H59" s="354"/>
      <c r="I59" s="328"/>
    </row>
    <row r="60" spans="1:9" ht="12.75">
      <c r="A60" s="327" t="s">
        <v>2277</v>
      </c>
      <c r="B60" s="375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7"/>
      <c r="D60" s="327"/>
      <c r="E60" s="344"/>
      <c r="F60" s="354"/>
      <c r="G60" s="355"/>
      <c r="H60" s="354"/>
      <c r="I60" s="328"/>
    </row>
    <row r="61" spans="1:9" ht="12.75">
      <c r="A61" s="327" t="s">
        <v>2278</v>
      </c>
      <c r="B61" s="375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7"/>
      <c r="D61" s="327"/>
      <c r="E61" s="344"/>
      <c r="F61" s="354"/>
      <c r="G61" s="355"/>
      <c r="H61" s="354"/>
      <c r="I61" s="328"/>
    </row>
    <row r="62" spans="1:9" ht="12.75">
      <c r="A62" s="327" t="s">
        <v>2279</v>
      </c>
      <c r="B62" s="375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7"/>
      <c r="D62" s="327"/>
      <c r="E62" s="344"/>
      <c r="F62" s="354"/>
      <c r="G62" s="355"/>
      <c r="H62" s="354"/>
      <c r="I62" s="328"/>
    </row>
    <row r="63" spans="1:9" ht="12.75">
      <c r="A63" s="327" t="s">
        <v>2280</v>
      </c>
      <c r="B63" s="375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7"/>
      <c r="D63" s="327"/>
      <c r="E63" s="344"/>
      <c r="F63" s="354"/>
      <c r="G63" s="355"/>
      <c r="H63" s="354"/>
      <c r="I63" s="328"/>
    </row>
    <row r="64" spans="1:9" ht="12.75">
      <c r="A64" s="327" t="s">
        <v>2281</v>
      </c>
      <c r="B64" s="375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7"/>
      <c r="D64" s="327"/>
      <c r="E64" s="344"/>
      <c r="F64" s="354"/>
      <c r="G64" s="355"/>
      <c r="H64" s="354"/>
      <c r="I64" s="328"/>
    </row>
    <row r="65" spans="1:9" ht="12.75">
      <c r="A65" s="327" t="s">
        <v>2282</v>
      </c>
      <c r="B65" s="375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7"/>
      <c r="D65" s="327"/>
      <c r="E65" s="344"/>
      <c r="F65" s="354"/>
      <c r="G65" s="355"/>
      <c r="H65" s="354"/>
      <c r="I65" s="328"/>
    </row>
    <row r="66" spans="1:9" ht="12.75">
      <c r="A66" s="327" t="s">
        <v>2283</v>
      </c>
      <c r="B66" s="375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7"/>
      <c r="D66" s="327"/>
      <c r="E66" s="344"/>
      <c r="F66" s="354"/>
      <c r="G66" s="355"/>
      <c r="H66" s="354"/>
      <c r="I66" s="328"/>
    </row>
    <row r="67" spans="1:9" ht="12.75">
      <c r="A67" s="327" t="s">
        <v>2284</v>
      </c>
      <c r="B67" s="375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7"/>
      <c r="D67" s="327"/>
      <c r="E67" s="344"/>
      <c r="F67" s="354"/>
      <c r="G67" s="355"/>
      <c r="H67" s="354"/>
      <c r="I67" s="328"/>
    </row>
    <row r="68" spans="1:9" ht="12.75">
      <c r="A68" s="327" t="s">
        <v>2285</v>
      </c>
      <c r="B68" s="375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7"/>
      <c r="D68" s="327"/>
      <c r="E68" s="344"/>
      <c r="F68" s="354"/>
      <c r="G68" s="355"/>
      <c r="H68" s="354"/>
      <c r="I68" s="328"/>
    </row>
    <row r="69" spans="1:9" ht="12.75">
      <c r="A69" s="327" t="s">
        <v>2286</v>
      </c>
      <c r="B69" s="375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7"/>
      <c r="D69" s="327"/>
      <c r="E69" s="344"/>
      <c r="F69" s="354"/>
      <c r="G69" s="355"/>
      <c r="H69" s="354"/>
      <c r="I69" s="328"/>
    </row>
    <row r="70" spans="1:9" ht="12.75">
      <c r="A70" s="327" t="s">
        <v>2287</v>
      </c>
      <c r="B70" s="375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7"/>
      <c r="D70" s="327"/>
      <c r="E70" s="344"/>
      <c r="F70" s="354"/>
      <c r="G70" s="355"/>
      <c r="H70" s="354"/>
      <c r="I70" s="328"/>
    </row>
    <row r="71" spans="1:9" ht="12.75">
      <c r="A71" s="327" t="s">
        <v>2288</v>
      </c>
      <c r="B71" s="375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7"/>
      <c r="D71" s="327"/>
      <c r="E71" s="344"/>
      <c r="F71" s="354"/>
      <c r="G71" s="355"/>
      <c r="H71" s="354"/>
      <c r="I71" s="328"/>
    </row>
    <row r="72" spans="1:9" ht="12.75">
      <c r="A72" s="327" t="s">
        <v>2289</v>
      </c>
      <c r="B72" s="375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7"/>
      <c r="D72" s="327"/>
      <c r="E72" s="344"/>
      <c r="F72" s="354"/>
      <c r="G72" s="355"/>
      <c r="H72" s="354"/>
      <c r="I72" s="328"/>
    </row>
    <row r="73" spans="1:9" ht="12.75">
      <c r="A73" s="327" t="s">
        <v>2290</v>
      </c>
      <c r="B73" s="375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7"/>
      <c r="D73" s="327"/>
      <c r="E73" s="344"/>
      <c r="F73" s="354"/>
      <c r="G73" s="355"/>
      <c r="H73" s="354"/>
      <c r="I73" s="328"/>
    </row>
    <row r="74" spans="1:9" ht="12.75">
      <c r="A74" s="327" t="s">
        <v>2291</v>
      </c>
      <c r="B74" s="375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7"/>
      <c r="D74" s="327"/>
      <c r="E74" s="344"/>
      <c r="F74" s="354"/>
      <c r="G74" s="355"/>
      <c r="H74" s="354"/>
      <c r="I74" s="328"/>
    </row>
    <row r="75" spans="1:9" ht="12.75">
      <c r="A75" s="327" t="s">
        <v>2292</v>
      </c>
      <c r="B75" s="375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7"/>
      <c r="D75" s="327"/>
      <c r="E75" s="344"/>
      <c r="F75" s="354"/>
      <c r="G75" s="355"/>
      <c r="H75" s="354"/>
      <c r="I75" s="328"/>
    </row>
    <row r="76" spans="1:9" ht="12.75">
      <c r="A76" s="327" t="s">
        <v>2293</v>
      </c>
      <c r="B76" s="375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7"/>
      <c r="D76" s="327"/>
      <c r="E76" s="344"/>
      <c r="F76" s="354"/>
      <c r="G76" s="355"/>
      <c r="H76" s="354"/>
      <c r="I76" s="328"/>
    </row>
    <row r="77" spans="1:9" ht="12.75">
      <c r="A77" s="327" t="s">
        <v>2294</v>
      </c>
      <c r="B77" s="375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7"/>
      <c r="D77" s="327"/>
      <c r="E77" s="344"/>
      <c r="F77" s="354"/>
      <c r="G77" s="355"/>
      <c r="H77" s="354"/>
      <c r="I77" s="328"/>
    </row>
    <row r="78" spans="1:9" ht="12.75">
      <c r="A78" s="327" t="s">
        <v>2295</v>
      </c>
      <c r="B78" s="375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7"/>
      <c r="D78" s="327"/>
      <c r="E78" s="344"/>
      <c r="F78" s="354"/>
      <c r="G78" s="355"/>
      <c r="H78" s="354"/>
      <c r="I78" s="328"/>
    </row>
    <row r="79" spans="1:9" ht="12.75">
      <c r="A79" s="327" t="s">
        <v>2296</v>
      </c>
      <c r="B79" s="375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7"/>
      <c r="D79" s="327"/>
      <c r="E79" s="344"/>
      <c r="F79" s="354"/>
      <c r="G79" s="355"/>
      <c r="H79" s="354"/>
      <c r="I79" s="328"/>
    </row>
    <row r="80" spans="1:9" ht="12.75">
      <c r="A80" s="327" t="s">
        <v>2297</v>
      </c>
      <c r="B80" s="375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7"/>
      <c r="D80" s="327"/>
      <c r="E80" s="344"/>
      <c r="F80" s="354"/>
      <c r="G80" s="355"/>
      <c r="H80" s="354"/>
      <c r="I80" s="328"/>
    </row>
    <row r="81" spans="1:9" ht="12.75">
      <c r="A81" s="327" t="s">
        <v>2298</v>
      </c>
      <c r="B81" s="375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7"/>
      <c r="D81" s="327"/>
      <c r="E81" s="344"/>
      <c r="F81" s="354"/>
      <c r="G81" s="355"/>
      <c r="H81" s="354"/>
      <c r="I81" s="328"/>
    </row>
    <row r="82" spans="1:9" ht="12.75">
      <c r="A82" s="327" t="s">
        <v>2299</v>
      </c>
      <c r="B82" s="375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7"/>
      <c r="D82" s="327"/>
      <c r="E82" s="344"/>
      <c r="F82" s="354"/>
      <c r="G82" s="355"/>
      <c r="H82" s="354"/>
      <c r="I82" s="328"/>
    </row>
    <row r="83" spans="1:9" ht="12.75">
      <c r="A83" s="327" t="s">
        <v>2300</v>
      </c>
      <c r="B83" s="375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7"/>
      <c r="D83" s="327"/>
      <c r="E83" s="344"/>
      <c r="F83" s="354"/>
      <c r="G83" s="355"/>
      <c r="H83" s="354"/>
      <c r="I83" s="328"/>
    </row>
    <row r="84" spans="1:9" ht="12.75">
      <c r="A84" s="327" t="s">
        <v>2301</v>
      </c>
      <c r="B84" s="375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7"/>
      <c r="D84" s="327"/>
      <c r="E84" s="344"/>
      <c r="F84" s="354"/>
      <c r="G84" s="355"/>
      <c r="H84" s="354"/>
      <c r="I84" s="328"/>
    </row>
    <row r="85" spans="1:9" ht="12.75">
      <c r="A85" s="327" t="s">
        <v>2302</v>
      </c>
      <c r="B85" s="375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7"/>
      <c r="D85" s="327"/>
      <c r="E85" s="344"/>
      <c r="F85" s="354"/>
      <c r="G85" s="355"/>
      <c r="H85" s="354"/>
      <c r="I85" s="328"/>
    </row>
    <row r="86" spans="1:9" ht="12.75">
      <c r="A86" s="327" t="s">
        <v>2303</v>
      </c>
      <c r="B86" s="375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7"/>
      <c r="D86" s="327"/>
      <c r="E86" s="344"/>
      <c r="F86" s="354"/>
      <c r="G86" s="355"/>
      <c r="H86" s="354"/>
      <c r="I86" s="328"/>
    </row>
    <row r="87" spans="1:9" ht="12.75">
      <c r="A87" s="327" t="s">
        <v>2304</v>
      </c>
      <c r="B87" s="375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7"/>
      <c r="D87" s="327"/>
      <c r="E87" s="344"/>
      <c r="F87" s="354"/>
      <c r="G87" s="355"/>
      <c r="H87" s="354"/>
      <c r="I87" s="328"/>
    </row>
    <row r="88" spans="1:9" ht="12.75">
      <c r="A88" s="327" t="s">
        <v>2305</v>
      </c>
      <c r="B88" s="375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7"/>
      <c r="D88" s="327"/>
      <c r="E88" s="344"/>
      <c r="F88" s="354"/>
      <c r="G88" s="355"/>
      <c r="H88" s="354"/>
      <c r="I88" s="328"/>
    </row>
    <row r="89" spans="1:9" ht="12.75">
      <c r="A89" s="327" t="s">
        <v>2306</v>
      </c>
      <c r="B89" s="375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7"/>
      <c r="D89" s="327"/>
      <c r="E89" s="344"/>
      <c r="F89" s="354"/>
      <c r="G89" s="355"/>
      <c r="H89" s="354"/>
      <c r="I89" s="328"/>
    </row>
    <row r="90" spans="1:9" ht="12.75">
      <c r="A90" s="327" t="s">
        <v>2307</v>
      </c>
      <c r="B90" s="375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7"/>
      <c r="D90" s="327"/>
      <c r="E90" s="344"/>
      <c r="F90" s="354"/>
      <c r="G90" s="355"/>
      <c r="H90" s="354"/>
      <c r="I90" s="328"/>
    </row>
    <row r="91" spans="1:9" ht="12.75">
      <c r="A91" s="327" t="s">
        <v>2308</v>
      </c>
      <c r="B91" s="375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7"/>
      <c r="D91" s="327"/>
      <c r="E91" s="344"/>
      <c r="F91" s="354"/>
      <c r="G91" s="355"/>
      <c r="H91" s="354"/>
      <c r="I91" s="328"/>
    </row>
    <row r="92" spans="1:9" ht="12.75">
      <c r="A92" s="327" t="s">
        <v>2309</v>
      </c>
      <c r="B92" s="375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7"/>
      <c r="D92" s="327"/>
      <c r="E92" s="344"/>
      <c r="F92" s="354"/>
      <c r="G92" s="355"/>
      <c r="H92" s="354"/>
      <c r="I92" s="328"/>
    </row>
    <row r="93" spans="1:9" ht="12.75">
      <c r="A93" s="327" t="s">
        <v>2310</v>
      </c>
      <c r="B93" s="375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7"/>
      <c r="D93" s="327"/>
      <c r="E93" s="344"/>
      <c r="F93" s="354"/>
      <c r="G93" s="355"/>
      <c r="H93" s="354"/>
      <c r="I93" s="328"/>
    </row>
    <row r="94" spans="1:9" ht="12.75">
      <c r="A94" s="327" t="s">
        <v>2311</v>
      </c>
      <c r="B94" s="375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7"/>
      <c r="D94" s="327"/>
      <c r="E94" s="344"/>
      <c r="F94" s="354"/>
      <c r="G94" s="355"/>
      <c r="H94" s="354"/>
      <c r="I94" s="328"/>
    </row>
    <row r="95" spans="1:9" ht="12.75">
      <c r="A95" s="327" t="s">
        <v>2312</v>
      </c>
      <c r="B95" s="375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7"/>
      <c r="D95" s="327"/>
      <c r="E95" s="344"/>
      <c r="F95" s="354"/>
      <c r="G95" s="355"/>
      <c r="H95" s="354"/>
      <c r="I95" s="328"/>
    </row>
    <row r="96" spans="1:9" ht="12.75">
      <c r="A96" s="327" t="s">
        <v>2313</v>
      </c>
      <c r="B96" s="375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7"/>
      <c r="D96" s="327"/>
      <c r="E96" s="344"/>
      <c r="F96" s="354"/>
      <c r="G96" s="355"/>
      <c r="H96" s="354"/>
      <c r="I96" s="328"/>
    </row>
    <row r="97" spans="1:9" ht="12.75">
      <c r="A97" s="327" t="s">
        <v>2314</v>
      </c>
      <c r="B97" s="375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7"/>
      <c r="D97" s="327"/>
      <c r="E97" s="344"/>
      <c r="F97" s="354"/>
      <c r="G97" s="355"/>
      <c r="H97" s="354"/>
      <c r="I97" s="328"/>
    </row>
    <row r="98" spans="1:9" ht="12.75">
      <c r="A98" s="327" t="s">
        <v>2315</v>
      </c>
      <c r="B98" s="375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7"/>
      <c r="D98" s="327"/>
      <c r="E98" s="344"/>
      <c r="F98" s="354"/>
      <c r="G98" s="355"/>
      <c r="H98" s="354"/>
      <c r="I98" s="328"/>
    </row>
    <row r="99" spans="1:9" ht="12.75">
      <c r="A99" s="327" t="s">
        <v>2316</v>
      </c>
      <c r="B99" s="375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7"/>
      <c r="D99" s="327"/>
      <c r="E99" s="344"/>
      <c r="F99" s="354"/>
      <c r="G99" s="355"/>
      <c r="H99" s="354"/>
      <c r="I99" s="328"/>
    </row>
    <row r="100" spans="1:9" ht="12.75">
      <c r="A100" s="327" t="s">
        <v>2317</v>
      </c>
      <c r="B100" s="375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7"/>
      <c r="D100" s="327"/>
      <c r="E100" s="344"/>
      <c r="F100" s="354"/>
      <c r="G100" s="355"/>
      <c r="H100" s="354"/>
      <c r="I100" s="328"/>
    </row>
    <row r="101" spans="1:9" ht="12.75">
      <c r="A101" s="327" t="s">
        <v>2318</v>
      </c>
      <c r="B101" s="375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7"/>
      <c r="D101" s="327"/>
      <c r="E101" s="344"/>
      <c r="F101" s="354"/>
      <c r="G101" s="355"/>
      <c r="H101" s="354"/>
      <c r="I101" s="328"/>
    </row>
    <row r="102" spans="1:9" ht="12.75">
      <c r="A102" s="327" t="s">
        <v>2319</v>
      </c>
      <c r="B102" s="375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7"/>
      <c r="D102" s="327"/>
      <c r="E102" s="344"/>
      <c r="F102" s="354"/>
      <c r="G102" s="355"/>
      <c r="H102" s="354"/>
      <c r="I102" s="328"/>
    </row>
    <row r="103" spans="1:9" ht="12.75">
      <c r="A103" s="327" t="s">
        <v>2320</v>
      </c>
      <c r="B103" s="375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7"/>
      <c r="D103" s="327"/>
      <c r="E103" s="344"/>
      <c r="F103" s="354"/>
      <c r="G103" s="355"/>
      <c r="H103" s="354"/>
      <c r="I103" s="328"/>
    </row>
    <row r="104" spans="1:9" ht="12.75">
      <c r="A104" s="327" t="s">
        <v>2321</v>
      </c>
      <c r="B104" s="375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7"/>
      <c r="D104" s="327"/>
      <c r="E104" s="344"/>
      <c r="F104" s="354"/>
      <c r="G104" s="355"/>
      <c r="H104" s="354"/>
      <c r="I104" s="328"/>
    </row>
    <row r="105" spans="1:9" ht="12.75">
      <c r="A105" s="327" t="s">
        <v>2322</v>
      </c>
      <c r="B105" s="375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7"/>
      <c r="D105" s="327"/>
      <c r="E105" s="344"/>
      <c r="F105" s="354"/>
      <c r="G105" s="355"/>
      <c r="H105" s="354"/>
      <c r="I105" s="328"/>
    </row>
    <row r="106" spans="1:9" ht="12.75">
      <c r="A106" s="327" t="s">
        <v>2323</v>
      </c>
      <c r="B106" s="375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7"/>
      <c r="D106" s="327"/>
      <c r="E106" s="344"/>
      <c r="F106" s="354"/>
      <c r="G106" s="355"/>
      <c r="H106" s="354"/>
      <c r="I106" s="328"/>
    </row>
    <row r="107" spans="1:9" ht="12.75">
      <c r="A107" s="327" t="s">
        <v>2324</v>
      </c>
      <c r="B107" s="375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7"/>
      <c r="D107" s="327"/>
      <c r="E107" s="344"/>
      <c r="F107" s="354"/>
      <c r="G107" s="355"/>
      <c r="H107" s="354"/>
      <c r="I107" s="328"/>
    </row>
    <row r="108" spans="1:9" ht="12.75">
      <c r="A108" s="327" t="s">
        <v>2325</v>
      </c>
      <c r="B108" s="375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7"/>
      <c r="D108" s="327"/>
      <c r="E108" s="344"/>
      <c r="F108" s="354"/>
      <c r="G108" s="355"/>
      <c r="H108" s="354"/>
      <c r="I108" s="328"/>
    </row>
    <row r="109" spans="1:9" ht="12.75">
      <c r="A109" s="327" t="s">
        <v>2326</v>
      </c>
      <c r="B109" s="375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7"/>
      <c r="D109" s="327"/>
      <c r="E109" s="344"/>
      <c r="F109" s="354"/>
      <c r="G109" s="355"/>
      <c r="H109" s="354"/>
      <c r="I109" s="328"/>
    </row>
    <row r="110" spans="1:9" ht="12.75">
      <c r="A110" s="327" t="s">
        <v>2327</v>
      </c>
      <c r="B110" s="375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7"/>
      <c r="D110" s="327"/>
      <c r="E110" s="344"/>
      <c r="F110" s="354"/>
      <c r="G110" s="355"/>
      <c r="H110" s="354"/>
      <c r="I110" s="328"/>
    </row>
    <row r="111" spans="1:9" ht="12.75">
      <c r="A111" s="327" t="s">
        <v>2328</v>
      </c>
      <c r="B111" s="375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7"/>
      <c r="D111" s="327"/>
      <c r="E111" s="344"/>
      <c r="F111" s="354"/>
      <c r="G111" s="355"/>
      <c r="H111" s="354"/>
      <c r="I111" s="328"/>
    </row>
    <row r="112" spans="1:9" ht="12.75">
      <c r="A112" s="327" t="s">
        <v>2329</v>
      </c>
      <c r="B112" s="375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7"/>
      <c r="D112" s="327"/>
      <c r="E112" s="344"/>
      <c r="F112" s="354"/>
      <c r="G112" s="355"/>
      <c r="H112" s="354"/>
      <c r="I112" s="328"/>
    </row>
    <row r="113" spans="1:9" ht="12.75">
      <c r="A113" s="327" t="s">
        <v>2330</v>
      </c>
      <c r="B113" s="375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7"/>
      <c r="D113" s="327"/>
      <c r="E113" s="344"/>
      <c r="F113" s="354"/>
      <c r="G113" s="355"/>
      <c r="H113" s="354"/>
      <c r="I113" s="328"/>
    </row>
    <row r="114" spans="1:9" ht="12.75">
      <c r="A114" s="327" t="s">
        <v>2331</v>
      </c>
      <c r="B114" s="375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7"/>
      <c r="D114" s="327"/>
      <c r="E114" s="344"/>
      <c r="F114" s="354"/>
      <c r="G114" s="355"/>
      <c r="H114" s="354"/>
      <c r="I114" s="328"/>
    </row>
    <row r="115" spans="1:9" ht="12.75">
      <c r="A115" s="327" t="s">
        <v>2332</v>
      </c>
      <c r="B115" s="375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7"/>
      <c r="D115" s="327"/>
      <c r="E115" s="344"/>
      <c r="F115" s="354"/>
      <c r="G115" s="355"/>
      <c r="H115" s="354"/>
      <c r="I115" s="328"/>
    </row>
    <row r="116" spans="1:9" ht="12.75">
      <c r="A116" s="327" t="s">
        <v>2333</v>
      </c>
      <c r="B116" s="375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7"/>
      <c r="D116" s="327"/>
      <c r="E116" s="344"/>
      <c r="F116" s="354"/>
      <c r="G116" s="355"/>
      <c r="H116" s="354"/>
      <c r="I116" s="328"/>
    </row>
    <row r="117" spans="1:9" ht="12.75">
      <c r="A117" s="327" t="s">
        <v>2334</v>
      </c>
      <c r="B117" s="375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96"/>
      <c r="D117" s="396"/>
      <c r="E117" s="397"/>
      <c r="F117" s="398"/>
      <c r="G117" s="399"/>
      <c r="H117" s="400"/>
      <c r="I117" s="401"/>
    </row>
    <row r="118" spans="1:9" ht="12.75">
      <c r="A118" s="327" t="s">
        <v>2335</v>
      </c>
      <c r="B118" s="375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96"/>
      <c r="D118" s="396"/>
      <c r="E118" s="397"/>
      <c r="F118" s="398"/>
      <c r="G118" s="399"/>
      <c r="H118" s="400"/>
      <c r="I118" s="401"/>
    </row>
    <row r="119" spans="1:9" ht="12.75">
      <c r="A119" s="327" t="s">
        <v>2336</v>
      </c>
      <c r="B119" s="375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96"/>
      <c r="D119" s="396"/>
      <c r="E119" s="397"/>
      <c r="F119" s="398"/>
      <c r="G119" s="399"/>
      <c r="H119" s="400"/>
      <c r="I119" s="401"/>
    </row>
    <row r="120" spans="1:9" ht="12.75">
      <c r="A120" s="327" t="s">
        <v>2337</v>
      </c>
      <c r="B120" s="375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96"/>
      <c r="D120" s="396"/>
      <c r="E120" s="397"/>
      <c r="F120" s="398"/>
      <c r="G120" s="399"/>
      <c r="H120" s="400"/>
      <c r="I120" s="401"/>
    </row>
    <row r="121" spans="1:9" ht="12.75">
      <c r="A121" s="327" t="s">
        <v>2338</v>
      </c>
      <c r="B121" s="375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96"/>
      <c r="D121" s="396"/>
      <c r="E121" s="397"/>
      <c r="F121" s="398"/>
      <c r="G121" s="399"/>
      <c r="H121" s="400"/>
      <c r="I121" s="401"/>
    </row>
    <row r="122" spans="1:9" ht="12.75">
      <c r="A122" s="327" t="s">
        <v>2368</v>
      </c>
      <c r="B122" s="375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96"/>
      <c r="D122" s="396"/>
      <c r="E122" s="397"/>
      <c r="F122" s="398"/>
      <c r="G122" s="399"/>
      <c r="H122" s="400"/>
      <c r="I122" s="401"/>
    </row>
    <row r="123" spans="1:9" ht="12.75">
      <c r="A123" s="327" t="s">
        <v>2369</v>
      </c>
      <c r="B123" s="375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96"/>
      <c r="D123" s="396"/>
      <c r="E123" s="397"/>
      <c r="F123" s="398"/>
      <c r="G123" s="399"/>
      <c r="H123" s="400"/>
      <c r="I123" s="401"/>
    </row>
    <row r="124" spans="1:9" ht="12.75">
      <c r="A124" s="327" t="s">
        <v>2370</v>
      </c>
      <c r="B124" s="375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96"/>
      <c r="D124" s="396"/>
      <c r="E124" s="397"/>
      <c r="F124" s="398"/>
      <c r="G124" s="399"/>
      <c r="H124" s="400"/>
      <c r="I124" s="401"/>
    </row>
    <row r="125" spans="1:9" ht="12.75">
      <c r="A125" s="327" t="s">
        <v>2371</v>
      </c>
      <c r="B125" s="375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96"/>
      <c r="D125" s="396"/>
      <c r="E125" s="397"/>
      <c r="F125" s="398"/>
      <c r="G125" s="399"/>
      <c r="H125" s="400"/>
      <c r="I125" s="401"/>
    </row>
    <row r="126" spans="1:9" ht="12.75">
      <c r="A126" s="327" t="s">
        <v>2372</v>
      </c>
      <c r="B126" s="375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96"/>
      <c r="D126" s="396"/>
      <c r="E126" s="397"/>
      <c r="F126" s="398"/>
      <c r="G126" s="399"/>
      <c r="H126" s="400"/>
      <c r="I126" s="401"/>
    </row>
    <row r="127" spans="1:9" ht="12.75">
      <c r="A127" s="327" t="s">
        <v>2373</v>
      </c>
      <c r="B127" s="375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96"/>
      <c r="D127" s="396"/>
      <c r="E127" s="397"/>
      <c r="F127" s="398"/>
      <c r="G127" s="399"/>
      <c r="H127" s="400"/>
      <c r="I127" s="401"/>
    </row>
    <row r="128" spans="1:9" ht="12.75">
      <c r="A128" s="327" t="s">
        <v>2374</v>
      </c>
      <c r="B128" s="375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7"/>
      <c r="D128" s="327"/>
      <c r="E128" s="344"/>
      <c r="F128" s="354"/>
      <c r="G128" s="355"/>
      <c r="H128" s="354"/>
      <c r="I128" s="328"/>
    </row>
    <row r="129" spans="1:9" ht="12.75">
      <c r="A129" s="327" t="s">
        <v>2375</v>
      </c>
      <c r="B129" s="375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7"/>
      <c r="D129" s="327"/>
      <c r="E129" s="344"/>
      <c r="F129" s="354"/>
      <c r="G129" s="355"/>
      <c r="H129" s="354"/>
      <c r="I129" s="328"/>
    </row>
    <row r="130" spans="1:9" ht="12.75">
      <c r="A130" s="327" t="s">
        <v>2376</v>
      </c>
      <c r="B130" s="375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96"/>
      <c r="D130" s="396"/>
      <c r="E130" s="397"/>
      <c r="F130" s="398"/>
      <c r="G130" s="399"/>
      <c r="H130" s="400"/>
      <c r="I130" s="401"/>
    </row>
    <row r="131" spans="1:9" ht="12.75">
      <c r="A131" s="327" t="s">
        <v>2377</v>
      </c>
      <c r="B131" s="375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96"/>
      <c r="D131" s="396"/>
      <c r="E131" s="397"/>
      <c r="F131" s="398"/>
      <c r="G131" s="399"/>
      <c r="H131" s="400"/>
      <c r="I131" s="401"/>
    </row>
    <row r="132" spans="1:9" ht="12.75">
      <c r="A132" s="327" t="s">
        <v>2378</v>
      </c>
      <c r="B132" s="375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96"/>
      <c r="D132" s="396"/>
      <c r="E132" s="397"/>
      <c r="F132" s="398"/>
      <c r="G132" s="399"/>
      <c r="H132" s="400"/>
      <c r="I132" s="401"/>
    </row>
    <row r="133" spans="1:9" ht="12.75">
      <c r="A133" s="327" t="s">
        <v>2379</v>
      </c>
      <c r="B133" s="375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96"/>
      <c r="D133" s="396"/>
      <c r="E133" s="397"/>
      <c r="F133" s="398"/>
      <c r="G133" s="399"/>
      <c r="H133" s="400"/>
      <c r="I133" s="401"/>
    </row>
    <row r="134" spans="1:9" ht="12.75">
      <c r="A134" s="327" t="s">
        <v>2380</v>
      </c>
      <c r="B134" s="375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96"/>
      <c r="D134" s="396"/>
      <c r="E134" s="397"/>
      <c r="F134" s="398"/>
      <c r="G134" s="399"/>
      <c r="H134" s="400"/>
      <c r="I134" s="401"/>
    </row>
    <row r="135" spans="1:9" ht="12.75">
      <c r="A135" s="327" t="s">
        <v>2381</v>
      </c>
      <c r="B135" s="375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96"/>
      <c r="D135" s="396"/>
      <c r="E135" s="397"/>
      <c r="F135" s="398"/>
      <c r="G135" s="399"/>
      <c r="H135" s="400"/>
      <c r="I135" s="401"/>
    </row>
    <row r="136" spans="1:9" ht="12.75">
      <c r="A136" s="327" t="s">
        <v>2382</v>
      </c>
      <c r="B136" s="375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96"/>
      <c r="D136" s="396"/>
      <c r="E136" s="397"/>
      <c r="F136" s="398"/>
      <c r="G136" s="399"/>
      <c r="H136" s="400"/>
      <c r="I136" s="401"/>
    </row>
    <row r="137" spans="1:9" ht="12.75">
      <c r="A137" s="327" t="s">
        <v>2383</v>
      </c>
      <c r="B137" s="375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96"/>
      <c r="D137" s="396"/>
      <c r="E137" s="397"/>
      <c r="F137" s="398"/>
      <c r="G137" s="399"/>
      <c r="H137" s="400"/>
      <c r="I137" s="401"/>
    </row>
    <row r="138" spans="1:9" ht="12.75">
      <c r="A138" s="327" t="s">
        <v>2384</v>
      </c>
      <c r="B138" s="375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96"/>
      <c r="D138" s="396"/>
      <c r="E138" s="397"/>
      <c r="F138" s="398"/>
      <c r="G138" s="399"/>
      <c r="H138" s="400"/>
      <c r="I138" s="401"/>
    </row>
    <row r="139" spans="1:9" ht="12.75">
      <c r="A139" s="327" t="s">
        <v>2385</v>
      </c>
      <c r="B139" s="375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96"/>
      <c r="D139" s="396"/>
      <c r="E139" s="397"/>
      <c r="F139" s="398"/>
      <c r="G139" s="399"/>
      <c r="H139" s="400"/>
      <c r="I139" s="401"/>
    </row>
    <row r="140" spans="1:9" ht="12.75">
      <c r="A140" s="327" t="s">
        <v>2386</v>
      </c>
      <c r="B140" s="375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7"/>
      <c r="D140" s="327"/>
      <c r="E140" s="344"/>
      <c r="F140" s="354"/>
      <c r="G140" s="355"/>
      <c r="H140" s="354"/>
      <c r="I140" s="328"/>
    </row>
    <row r="141" spans="1:9" ht="12.75">
      <c r="A141" s="327" t="s">
        <v>2387</v>
      </c>
      <c r="B141" s="375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7"/>
      <c r="D141" s="327"/>
      <c r="E141" s="344"/>
      <c r="F141" s="354"/>
      <c r="G141" s="355"/>
      <c r="H141" s="354"/>
      <c r="I141" s="328"/>
    </row>
    <row r="142" spans="1:9" ht="12.75">
      <c r="A142" s="327" t="s">
        <v>2388</v>
      </c>
      <c r="B142" s="375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7"/>
      <c r="D142" s="327"/>
      <c r="E142" s="344"/>
      <c r="F142" s="354"/>
      <c r="G142" s="355"/>
      <c r="H142" s="354"/>
      <c r="I142" s="328"/>
    </row>
    <row r="143" spans="1:9" s="361" customFormat="1" ht="12.75">
      <c r="A143" s="327" t="s">
        <v>2389</v>
      </c>
      <c r="B143" s="375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7"/>
      <c r="D143" s="327"/>
      <c r="E143" s="344"/>
      <c r="F143" s="354"/>
      <c r="G143" s="355"/>
      <c r="H143" s="354"/>
      <c r="I143" s="328"/>
    </row>
    <row r="144" spans="1:9" s="203" customFormat="1" ht="12.75">
      <c r="A144" s="327" t="s">
        <v>2390</v>
      </c>
      <c r="B144" s="375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7"/>
      <c r="D144" s="327"/>
      <c r="E144" s="344"/>
      <c r="F144" s="354"/>
      <c r="G144" s="355"/>
      <c r="H144" s="354"/>
      <c r="I144" s="328"/>
    </row>
    <row r="145" spans="1:9" ht="12.75">
      <c r="A145" s="327" t="s">
        <v>2391</v>
      </c>
      <c r="B145" s="375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7"/>
      <c r="D145" s="327"/>
      <c r="E145" s="344"/>
      <c r="F145" s="354"/>
      <c r="G145" s="355"/>
      <c r="H145" s="354"/>
      <c r="I145" s="328"/>
    </row>
    <row r="146" spans="1:9" ht="12.75">
      <c r="A146" s="327" t="s">
        <v>2392</v>
      </c>
      <c r="B146" s="375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7"/>
      <c r="D146" s="327"/>
      <c r="E146" s="344"/>
      <c r="F146" s="354"/>
      <c r="G146" s="355"/>
      <c r="H146" s="354"/>
      <c r="I146" s="328"/>
    </row>
    <row r="147" spans="1:9" ht="12.75">
      <c r="A147" s="327" t="s">
        <v>2393</v>
      </c>
      <c r="B147" s="375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7"/>
      <c r="D147" s="327"/>
      <c r="E147" s="344"/>
      <c r="F147" s="354"/>
      <c r="G147" s="355"/>
      <c r="H147" s="354"/>
      <c r="I147" s="328"/>
    </row>
    <row r="148" spans="1:9" ht="12.75">
      <c r="A148" s="327" t="s">
        <v>2394</v>
      </c>
      <c r="B148" s="375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7"/>
      <c r="D148" s="327"/>
      <c r="E148" s="344"/>
      <c r="F148" s="354"/>
      <c r="G148" s="355"/>
      <c r="H148" s="354"/>
      <c r="I148" s="328"/>
    </row>
    <row r="149" spans="1:9" ht="12.75">
      <c r="A149" s="327" t="s">
        <v>2395</v>
      </c>
      <c r="B149" s="375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7"/>
      <c r="D149" s="327"/>
      <c r="E149" s="344"/>
      <c r="F149" s="354"/>
      <c r="G149" s="355"/>
      <c r="H149" s="354"/>
      <c r="I149" s="328"/>
    </row>
    <row r="150" spans="1:9" ht="12.75">
      <c r="A150" s="327" t="s">
        <v>2396</v>
      </c>
      <c r="B150" s="375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7"/>
      <c r="D150" s="327"/>
      <c r="E150" s="344"/>
      <c r="F150" s="354"/>
      <c r="G150" s="355"/>
      <c r="H150" s="354"/>
      <c r="I150" s="328"/>
    </row>
    <row r="151" spans="1:9" ht="12.75">
      <c r="A151" s="327" t="s">
        <v>2397</v>
      </c>
      <c r="B151" s="375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7"/>
      <c r="D151" s="327"/>
      <c r="E151" s="344"/>
      <c r="F151" s="354"/>
      <c r="G151" s="355"/>
      <c r="H151" s="354"/>
      <c r="I151" s="328"/>
    </row>
    <row r="152" spans="1:9" ht="12.75">
      <c r="A152" s="327" t="s">
        <v>2398</v>
      </c>
      <c r="B152" s="375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7"/>
      <c r="D152" s="327"/>
      <c r="E152" s="344"/>
      <c r="F152" s="354"/>
      <c r="G152" s="355"/>
      <c r="H152" s="354"/>
      <c r="I152" s="328"/>
    </row>
    <row r="153" spans="1:9" ht="12.75">
      <c r="A153" s="327" t="s">
        <v>2399</v>
      </c>
      <c r="B153" s="375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7"/>
      <c r="D153" s="327"/>
      <c r="E153" s="344"/>
      <c r="F153" s="354"/>
      <c r="G153" s="355"/>
      <c r="H153" s="354"/>
      <c r="I153" s="328"/>
    </row>
    <row r="154" spans="1:9" ht="12.75">
      <c r="A154" s="327" t="s">
        <v>2400</v>
      </c>
      <c r="B154" s="375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7"/>
      <c r="D154" s="327"/>
      <c r="E154" s="344"/>
      <c r="F154" s="354"/>
      <c r="G154" s="355"/>
      <c r="H154" s="354"/>
      <c r="I154" s="328"/>
    </row>
    <row r="155" spans="1:9" ht="12.75">
      <c r="A155" s="327" t="s">
        <v>2401</v>
      </c>
      <c r="B155" s="375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7"/>
      <c r="D155" s="327"/>
      <c r="E155" s="344"/>
      <c r="F155" s="354"/>
      <c r="G155" s="355"/>
      <c r="H155" s="354"/>
      <c r="I155" s="328"/>
    </row>
    <row r="156" spans="1:9" ht="12.75">
      <c r="A156" s="430">
        <f>COUNTA(A6:A155)</f>
        <v>150</v>
      </c>
      <c r="B156" s="430"/>
      <c r="C156" s="431"/>
      <c r="D156" s="431"/>
      <c r="E156" s="431"/>
      <c r="F156" s="431"/>
      <c r="G156" s="431"/>
      <c r="H156" s="431"/>
      <c r="I156" s="431"/>
    </row>
  </sheetData>
  <mergeCells count="2">
    <mergeCell ref="A3:I3"/>
    <mergeCell ref="A2:I2"/>
  </mergeCells>
  <phoneticPr fontId="21" type="noConversion"/>
  <conditionalFormatting sqref="A6:D155">
    <cfRule type="duplicateValues" dxfId="299" priority="73"/>
  </conditionalFormatting>
  <conditionalFormatting sqref="I6:I155">
    <cfRule type="duplicateValues" dxfId="298" priority="1"/>
    <cfRule type="duplicateValues" dxfId="297" priority="2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7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58"/>
  <sheetViews>
    <sheetView showGridLines="0" view="pageBreakPreview" zoomScaleNormal="100" zoomScaleSheetLayoutView="100" workbookViewId="0">
      <pane ySplit="7" topLeftCell="A8" activePane="bottomLeft" state="frozen"/>
      <selection activeCell="E66" sqref="E66"/>
      <selection pane="bottomLeft" activeCell="E27" sqref="E27"/>
    </sheetView>
  </sheetViews>
  <sheetFormatPr defaultColWidth="9.140625" defaultRowHeight="12.75"/>
  <cols>
    <col min="1" max="1" width="36" style="191" customWidth="1"/>
    <col min="2" max="3" width="9.85546875" style="191" customWidth="1"/>
    <col min="4" max="4" width="12.5703125" style="191" customWidth="1"/>
    <col min="5" max="6" width="19.42578125" style="191" customWidth="1"/>
    <col min="7" max="7" width="9.28515625" style="191" customWidth="1"/>
    <col min="8" max="8" width="18.85546875" style="191" customWidth="1"/>
    <col min="9" max="10" width="13.28515625" style="191" customWidth="1"/>
    <col min="11" max="11" width="10.5703125" style="191" customWidth="1"/>
    <col min="12" max="12" width="9.28515625" style="329" customWidth="1"/>
    <col min="13" max="13" width="9.7109375" style="329" customWidth="1"/>
    <col min="14" max="14" width="9.7109375" style="191" customWidth="1"/>
    <col min="15" max="15" width="13" style="191" customWidth="1"/>
    <col min="16" max="17" width="13.28515625" style="191" customWidth="1"/>
    <col min="18" max="16384" width="9.140625" style="191"/>
  </cols>
  <sheetData>
    <row r="1" spans="1:17" ht="39.75" customHeight="1"/>
    <row r="2" spans="1:17" ht="12.75" customHeight="1">
      <c r="A2" s="540" t="str">
        <f>CONCATENATE("FINANCIAMENTO ao ",Formulário!D15," para ",Formulário!D23)</f>
        <v xml:space="preserve">FINANCIAMENTO ao  para Construção de  fogos - 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</row>
    <row r="3" spans="1:17" ht="15.75" customHeight="1">
      <c r="A3" s="539" t="s">
        <v>2571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</row>
    <row r="4" spans="1:17" ht="15.75" customHeight="1">
      <c r="A4" s="369"/>
      <c r="B4" s="369"/>
      <c r="C4" s="369"/>
      <c r="D4" s="369"/>
      <c r="E4" s="369"/>
      <c r="F4" s="515"/>
      <c r="G4" s="515"/>
      <c r="H4" s="433"/>
      <c r="I4" s="369"/>
      <c r="J4" s="369"/>
      <c r="K4" s="369"/>
      <c r="L4" s="369"/>
      <c r="M4" s="369"/>
      <c r="N4" s="369"/>
    </row>
    <row r="5" spans="1:17" ht="15.75" customHeight="1">
      <c r="A5" s="369"/>
      <c r="B5" s="369"/>
      <c r="C5" s="369"/>
      <c r="D5" s="369"/>
      <c r="E5" s="369"/>
      <c r="F5" s="515"/>
      <c r="G5" s="515"/>
      <c r="H5" s="433"/>
      <c r="I5" s="369"/>
      <c r="J5" s="369"/>
      <c r="K5" s="369"/>
      <c r="L5" s="369"/>
      <c r="M5" s="369"/>
      <c r="N5" s="369"/>
    </row>
    <row r="6" spans="1:17">
      <c r="D6" s="385" t="s">
        <v>1875</v>
      </c>
      <c r="Q6" s="435" t="s">
        <v>2222</v>
      </c>
    </row>
    <row r="7" spans="1:17" ht="102">
      <c r="A7" s="326" t="s">
        <v>2358</v>
      </c>
      <c r="B7" s="326" t="s">
        <v>2208</v>
      </c>
      <c r="C7" s="326" t="s">
        <v>2216</v>
      </c>
      <c r="D7" s="392" t="s">
        <v>2367</v>
      </c>
      <c r="E7" s="517" t="s">
        <v>2609</v>
      </c>
      <c r="F7" s="517" t="s">
        <v>2610</v>
      </c>
      <c r="G7" s="326" t="s">
        <v>2601</v>
      </c>
      <c r="H7" s="326" t="s">
        <v>2440</v>
      </c>
      <c r="I7" s="326" t="s">
        <v>1915</v>
      </c>
      <c r="J7" s="326" t="s">
        <v>2217</v>
      </c>
      <c r="K7" s="326" t="s">
        <v>2339</v>
      </c>
      <c r="L7" s="326" t="s">
        <v>1916</v>
      </c>
      <c r="M7" s="326" t="s">
        <v>2218</v>
      </c>
      <c r="N7" s="326" t="s">
        <v>2219</v>
      </c>
      <c r="O7" s="326" t="s">
        <v>2441</v>
      </c>
      <c r="P7" s="326" t="s">
        <v>2220</v>
      </c>
      <c r="Q7" s="326" t="s">
        <v>6</v>
      </c>
    </row>
    <row r="8" spans="1:17">
      <c r="A8" s="327" t="str">
        <f>+'Anexo II'!A6</f>
        <v>F1</v>
      </c>
      <c r="B8" s="406"/>
      <c r="C8" s="406"/>
      <c r="D8" s="327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>
        <f>SUM(Table183[[#This Row],[Empreitadas edificação
(apenas elegível para contratos de empreiatada celebrados a partir de 2020-02-01)
]:[Certificações Energéticas]])</f>
        <v>0</v>
      </c>
    </row>
    <row r="9" spans="1:17">
      <c r="A9" s="327" t="str">
        <f>+'Anexo II'!A7</f>
        <v>F2</v>
      </c>
      <c r="B9" s="406"/>
      <c r="C9" s="406"/>
      <c r="D9" s="327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>
        <f>SUM(Table183[[#This Row],[Empreitadas edificação
(apenas elegível para contratos de empreiatada celebrados a partir de 2020-02-01)
]:[Certificações Energéticas]])</f>
        <v>0</v>
      </c>
    </row>
    <row r="10" spans="1:17">
      <c r="A10" s="327" t="str">
        <f>+'Anexo II'!A8</f>
        <v>F3</v>
      </c>
      <c r="B10" s="406"/>
      <c r="C10" s="406"/>
      <c r="D10" s="327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>
        <f>SUM(Table183[[#This Row],[Empreitadas edificação
(apenas elegível para contratos de empreiatada celebrados a partir de 2020-02-01)
]:[Certificações Energéticas]])</f>
        <v>0</v>
      </c>
    </row>
    <row r="11" spans="1:17">
      <c r="A11" s="327" t="str">
        <f>+'Anexo II'!A9</f>
        <v>F4</v>
      </c>
      <c r="B11" s="406"/>
      <c r="C11" s="406"/>
      <c r="D11" s="327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>
        <f>SUM(Table183[[#This Row],[Empreitadas edificação
(apenas elegível para contratos de empreiatada celebrados a partir de 2020-02-01)
]:[Certificações Energéticas]])</f>
        <v>0</v>
      </c>
    </row>
    <row r="12" spans="1:17">
      <c r="A12" s="327" t="str">
        <f>+'Anexo II'!A10</f>
        <v>F5</v>
      </c>
      <c r="B12" s="406"/>
      <c r="C12" s="406"/>
      <c r="D12" s="327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>
        <f>SUM(Table183[[#This Row],[Empreitadas edificação
(apenas elegível para contratos de empreiatada celebrados a partir de 2020-02-01)
]:[Certificações Energéticas]])</f>
        <v>0</v>
      </c>
    </row>
    <row r="13" spans="1:17">
      <c r="A13" s="327" t="str">
        <f>+'Anexo II'!A11</f>
        <v>F6</v>
      </c>
      <c r="B13" s="406"/>
      <c r="C13" s="406"/>
      <c r="D13" s="327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>
        <f>SUM(Table183[[#This Row],[Empreitadas edificação
(apenas elegível para contratos de empreiatada celebrados a partir de 2020-02-01)
]:[Certificações Energéticas]])</f>
        <v>0</v>
      </c>
    </row>
    <row r="14" spans="1:17">
      <c r="A14" s="327" t="str">
        <f>+'Anexo II'!A12</f>
        <v>F7</v>
      </c>
      <c r="B14" s="406"/>
      <c r="C14" s="406"/>
      <c r="D14" s="327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>
        <f>SUM(Table183[[#This Row],[Empreitadas edificação
(apenas elegível para contratos de empreiatada celebrados a partir de 2020-02-01)
]:[Certificações Energéticas]])</f>
        <v>0</v>
      </c>
    </row>
    <row r="15" spans="1:17">
      <c r="A15" s="327" t="str">
        <f>+'Anexo II'!A13</f>
        <v>F8</v>
      </c>
      <c r="B15" s="406"/>
      <c r="C15" s="406"/>
      <c r="D15" s="327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>
        <f>SUM(Table183[[#This Row],[Empreitadas edificação
(apenas elegível para contratos de empreiatada celebrados a partir de 2020-02-01)
]:[Certificações Energéticas]])</f>
        <v>0</v>
      </c>
    </row>
    <row r="16" spans="1:17">
      <c r="A16" s="327" t="str">
        <f>+'Anexo II'!A14</f>
        <v>F9</v>
      </c>
      <c r="B16" s="406"/>
      <c r="C16" s="406"/>
      <c r="D16" s="327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>
        <f>SUM(Table183[[#This Row],[Empreitadas edificação
(apenas elegível para contratos de empreiatada celebrados a partir de 2020-02-01)
]:[Certificações Energéticas]])</f>
        <v>0</v>
      </c>
    </row>
    <row r="17" spans="1:17">
      <c r="A17" s="327" t="str">
        <f>+'Anexo II'!A15</f>
        <v>F10</v>
      </c>
      <c r="B17" s="406"/>
      <c r="C17" s="406"/>
      <c r="D17" s="327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>
        <f>SUM(Table183[[#This Row],[Empreitadas edificação
(apenas elegível para contratos de empreiatada celebrados a partir de 2020-02-01)
]:[Certificações Energéticas]])</f>
        <v>0</v>
      </c>
    </row>
    <row r="18" spans="1:17">
      <c r="A18" s="327" t="str">
        <f>+'Anexo II'!A16</f>
        <v>F11</v>
      </c>
      <c r="B18" s="406"/>
      <c r="C18" s="406"/>
      <c r="D18" s="327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>
        <f>SUM(Table183[[#This Row],[Empreitadas edificação
(apenas elegível para contratos de empreiatada celebrados a partir de 2020-02-01)
]:[Certificações Energéticas]])</f>
        <v>0</v>
      </c>
    </row>
    <row r="19" spans="1:17">
      <c r="A19" s="327" t="str">
        <f>+'Anexo II'!A17</f>
        <v>F12</v>
      </c>
      <c r="B19" s="406"/>
      <c r="C19" s="406"/>
      <c r="D19" s="327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>
        <f>SUM(Table183[[#This Row],[Empreitadas edificação
(apenas elegível para contratos de empreiatada celebrados a partir de 2020-02-01)
]:[Certificações Energéticas]])</f>
        <v>0</v>
      </c>
    </row>
    <row r="20" spans="1:17">
      <c r="A20" s="327" t="str">
        <f>+'Anexo II'!A18</f>
        <v>F13</v>
      </c>
      <c r="B20" s="406"/>
      <c r="C20" s="406"/>
      <c r="D20" s="327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>
        <f>SUM(Table183[[#This Row],[Empreitadas edificação
(apenas elegível para contratos de empreiatada celebrados a partir de 2020-02-01)
]:[Certificações Energéticas]])</f>
        <v>0</v>
      </c>
    </row>
    <row r="21" spans="1:17">
      <c r="A21" s="327" t="str">
        <f>+'Anexo II'!A19</f>
        <v>F14</v>
      </c>
      <c r="B21" s="406"/>
      <c r="C21" s="406"/>
      <c r="D21" s="327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>
        <f>SUM(Table183[[#This Row],[Empreitadas edificação
(apenas elegível para contratos de empreiatada celebrados a partir de 2020-02-01)
]:[Certificações Energéticas]])</f>
        <v>0</v>
      </c>
    </row>
    <row r="22" spans="1:17">
      <c r="A22" s="327" t="str">
        <f>+'Anexo II'!A20</f>
        <v>F15</v>
      </c>
      <c r="B22" s="406"/>
      <c r="C22" s="406"/>
      <c r="D22" s="327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>
        <f>SUM(Table183[[#This Row],[Empreitadas edificação
(apenas elegível para contratos de empreiatada celebrados a partir de 2020-02-01)
]:[Certificações Energéticas]])</f>
        <v>0</v>
      </c>
    </row>
    <row r="23" spans="1:17">
      <c r="A23" s="327" t="str">
        <f>+'Anexo II'!A21</f>
        <v>F16</v>
      </c>
      <c r="B23" s="406"/>
      <c r="C23" s="406"/>
      <c r="D23" s="327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>
        <f>SUM(Table183[[#This Row],[Empreitadas edificação
(apenas elegível para contratos de empreiatada celebrados a partir de 2020-02-01)
]:[Certificações Energéticas]])</f>
        <v>0</v>
      </c>
    </row>
    <row r="24" spans="1:17">
      <c r="A24" s="327" t="str">
        <f>+'Anexo II'!A22</f>
        <v>F17</v>
      </c>
      <c r="B24" s="406"/>
      <c r="C24" s="406"/>
      <c r="D24" s="327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>
        <f>SUM(Table183[[#This Row],[Empreitadas edificação
(apenas elegível para contratos de empreiatada celebrados a partir de 2020-02-01)
]:[Certificações Energéticas]])</f>
        <v>0</v>
      </c>
    </row>
    <row r="25" spans="1:17">
      <c r="A25" s="327" t="str">
        <f>+'Anexo II'!A23</f>
        <v>F18</v>
      </c>
      <c r="B25" s="406"/>
      <c r="C25" s="406"/>
      <c r="D25" s="327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>
        <f>SUM(Table183[[#This Row],[Empreitadas edificação
(apenas elegível para contratos de empreiatada celebrados a partir de 2020-02-01)
]:[Certificações Energéticas]])</f>
        <v>0</v>
      </c>
    </row>
    <row r="26" spans="1:17">
      <c r="A26" s="327" t="str">
        <f>+'Anexo II'!A24</f>
        <v>F19</v>
      </c>
      <c r="B26" s="406"/>
      <c r="C26" s="406"/>
      <c r="D26" s="327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>
        <f>SUM(Table183[[#This Row],[Empreitadas edificação
(apenas elegível para contratos de empreiatada celebrados a partir de 2020-02-01)
]:[Certificações Energéticas]])</f>
        <v>0</v>
      </c>
    </row>
    <row r="27" spans="1:17">
      <c r="A27" s="327" t="str">
        <f>+'Anexo II'!A25</f>
        <v>F20</v>
      </c>
      <c r="B27" s="406"/>
      <c r="C27" s="406"/>
      <c r="D27" s="327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>
        <f>SUM(Table183[[#This Row],[Empreitadas edificação
(apenas elegível para contratos de empreiatada celebrados a partir de 2020-02-01)
]:[Certificações Energéticas]])</f>
        <v>0</v>
      </c>
    </row>
    <row r="28" spans="1:17">
      <c r="A28" s="327" t="str">
        <f>+'Anexo II'!A26</f>
        <v>F21</v>
      </c>
      <c r="B28" s="406"/>
      <c r="C28" s="406"/>
      <c r="D28" s="327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>
        <f>SUM(Table183[[#This Row],[Empreitadas edificação
(apenas elegível para contratos de empreiatada celebrados a partir de 2020-02-01)
]:[Certificações Energéticas]])</f>
        <v>0</v>
      </c>
    </row>
    <row r="29" spans="1:17">
      <c r="A29" s="327" t="str">
        <f>+'Anexo II'!A27</f>
        <v>F22</v>
      </c>
      <c r="B29" s="406"/>
      <c r="C29" s="406"/>
      <c r="D29" s="327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>
        <f>SUM(Table183[[#This Row],[Empreitadas edificação
(apenas elegível para contratos de empreiatada celebrados a partir de 2020-02-01)
]:[Certificações Energéticas]])</f>
        <v>0</v>
      </c>
    </row>
    <row r="30" spans="1:17">
      <c r="A30" s="327" t="str">
        <f>+'Anexo II'!A28</f>
        <v>F23</v>
      </c>
      <c r="B30" s="406"/>
      <c r="C30" s="406"/>
      <c r="D30" s="327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>
        <f>SUM(Table183[[#This Row],[Empreitadas edificação
(apenas elegível para contratos de empreiatada celebrados a partir de 2020-02-01)
]:[Certificações Energéticas]])</f>
        <v>0</v>
      </c>
    </row>
    <row r="31" spans="1:17">
      <c r="A31" s="327" t="str">
        <f>+'Anexo II'!A29</f>
        <v>F24</v>
      </c>
      <c r="B31" s="406"/>
      <c r="C31" s="406"/>
      <c r="D31" s="327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>
        <f>SUM(Table183[[#This Row],[Empreitadas edificação
(apenas elegível para contratos de empreiatada celebrados a partir de 2020-02-01)
]:[Certificações Energéticas]])</f>
        <v>0</v>
      </c>
    </row>
    <row r="32" spans="1:17">
      <c r="A32" s="327" t="str">
        <f>+'Anexo II'!A30</f>
        <v>F25</v>
      </c>
      <c r="B32" s="406"/>
      <c r="C32" s="406"/>
      <c r="D32" s="327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>
        <f>SUM(Table183[[#This Row],[Empreitadas edificação
(apenas elegível para contratos de empreiatada celebrados a partir de 2020-02-01)
]:[Certificações Energéticas]])</f>
        <v>0</v>
      </c>
    </row>
    <row r="33" spans="1:17">
      <c r="A33" s="327" t="str">
        <f>+'Anexo II'!A31</f>
        <v>F26</v>
      </c>
      <c r="B33" s="406"/>
      <c r="C33" s="406"/>
      <c r="D33" s="327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>
        <f>SUM(Table183[[#This Row],[Empreitadas edificação
(apenas elegível para contratos de empreiatada celebrados a partir de 2020-02-01)
]:[Certificações Energéticas]])</f>
        <v>0</v>
      </c>
    </row>
    <row r="34" spans="1:17">
      <c r="A34" s="327" t="str">
        <f>+'Anexo II'!A32</f>
        <v>F27</v>
      </c>
      <c r="B34" s="406"/>
      <c r="C34" s="406"/>
      <c r="D34" s="327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>
        <f>SUM(Table183[[#This Row],[Empreitadas edificação
(apenas elegível para contratos de empreiatada celebrados a partir de 2020-02-01)
]:[Certificações Energéticas]])</f>
        <v>0</v>
      </c>
    </row>
    <row r="35" spans="1:17">
      <c r="A35" s="327" t="str">
        <f>+'Anexo II'!A33</f>
        <v>F28</v>
      </c>
      <c r="B35" s="406"/>
      <c r="C35" s="406"/>
      <c r="D35" s="327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>
        <f>SUM(Table183[[#This Row],[Empreitadas edificação
(apenas elegível para contratos de empreiatada celebrados a partir de 2020-02-01)
]:[Certificações Energéticas]])</f>
        <v>0</v>
      </c>
    </row>
    <row r="36" spans="1:17">
      <c r="A36" s="327" t="str">
        <f>+'Anexo II'!A34</f>
        <v>F29</v>
      </c>
      <c r="B36" s="406"/>
      <c r="C36" s="406"/>
      <c r="D36" s="327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>
        <f>SUM(Table183[[#This Row],[Empreitadas edificação
(apenas elegível para contratos de empreiatada celebrados a partir de 2020-02-01)
]:[Certificações Energéticas]])</f>
        <v>0</v>
      </c>
    </row>
    <row r="37" spans="1:17">
      <c r="A37" s="327" t="str">
        <f>+'Anexo II'!A35</f>
        <v>F30</v>
      </c>
      <c r="B37" s="406"/>
      <c r="C37" s="406"/>
      <c r="D37" s="327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>
        <f>SUM(Table183[[#This Row],[Empreitadas edificação
(apenas elegível para contratos de empreiatada celebrados a partir de 2020-02-01)
]:[Certificações Energéticas]])</f>
        <v>0</v>
      </c>
    </row>
    <row r="38" spans="1:17">
      <c r="A38" s="327" t="str">
        <f>+'Anexo II'!A36</f>
        <v>F31</v>
      </c>
      <c r="B38" s="406"/>
      <c r="C38" s="406"/>
      <c r="D38" s="327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>
        <f>SUM(Table183[[#This Row],[Empreitadas edificação
(apenas elegível para contratos de empreiatada celebrados a partir de 2020-02-01)
]:[Certificações Energéticas]])</f>
        <v>0</v>
      </c>
    </row>
    <row r="39" spans="1:17">
      <c r="A39" s="327" t="str">
        <f>+'Anexo II'!A37</f>
        <v>F32</v>
      </c>
      <c r="B39" s="406"/>
      <c r="C39" s="406"/>
      <c r="D39" s="327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>
        <f>SUM(Table183[[#This Row],[Empreitadas edificação
(apenas elegível para contratos de empreiatada celebrados a partir de 2020-02-01)
]:[Certificações Energéticas]])</f>
        <v>0</v>
      </c>
    </row>
    <row r="40" spans="1:17">
      <c r="A40" s="327" t="str">
        <f>+'Anexo II'!A38</f>
        <v>F33</v>
      </c>
      <c r="B40" s="406"/>
      <c r="C40" s="406"/>
      <c r="D40" s="327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>
        <f>SUM(Table183[[#This Row],[Empreitadas edificação
(apenas elegível para contratos de empreiatada celebrados a partir de 2020-02-01)
]:[Certificações Energéticas]])</f>
        <v>0</v>
      </c>
    </row>
    <row r="41" spans="1:17">
      <c r="A41" s="327" t="str">
        <f>+'Anexo II'!A39</f>
        <v>F34</v>
      </c>
      <c r="B41" s="406"/>
      <c r="C41" s="406"/>
      <c r="D41" s="327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>
        <f>SUM(Table183[[#This Row],[Empreitadas edificação
(apenas elegível para contratos de empreiatada celebrados a partir de 2020-02-01)
]:[Certificações Energéticas]])</f>
        <v>0</v>
      </c>
    </row>
    <row r="42" spans="1:17">
      <c r="A42" s="327" t="str">
        <f>+'Anexo II'!A40</f>
        <v>F35</v>
      </c>
      <c r="B42" s="406"/>
      <c r="C42" s="406"/>
      <c r="D42" s="327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>
        <f>SUM(Table183[[#This Row],[Empreitadas edificação
(apenas elegível para contratos de empreiatada celebrados a partir de 2020-02-01)
]:[Certificações Energéticas]])</f>
        <v>0</v>
      </c>
    </row>
    <row r="43" spans="1:17">
      <c r="A43" s="327" t="str">
        <f>+'Anexo II'!A41</f>
        <v>F36</v>
      </c>
      <c r="B43" s="406"/>
      <c r="C43" s="406"/>
      <c r="D43" s="327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>
        <f>SUM(Table183[[#This Row],[Empreitadas edificação
(apenas elegível para contratos de empreiatada celebrados a partir de 2020-02-01)
]:[Certificações Energéticas]])</f>
        <v>0</v>
      </c>
    </row>
    <row r="44" spans="1:17">
      <c r="A44" s="327" t="str">
        <f>+'Anexo II'!A42</f>
        <v>F37</v>
      </c>
      <c r="B44" s="406"/>
      <c r="C44" s="406"/>
      <c r="D44" s="327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>
        <f>SUM(Table183[[#This Row],[Empreitadas edificação
(apenas elegível para contratos de empreiatada celebrados a partir de 2020-02-01)
]:[Certificações Energéticas]])</f>
        <v>0</v>
      </c>
    </row>
    <row r="45" spans="1:17">
      <c r="A45" s="327" t="str">
        <f>+'Anexo II'!A43</f>
        <v>F38</v>
      </c>
      <c r="B45" s="406"/>
      <c r="C45" s="406"/>
      <c r="D45" s="327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>
        <f>SUM(Table183[[#This Row],[Empreitadas edificação
(apenas elegível para contratos de empreiatada celebrados a partir de 2020-02-01)
]:[Certificações Energéticas]])</f>
        <v>0</v>
      </c>
    </row>
    <row r="46" spans="1:17">
      <c r="A46" s="327" t="str">
        <f>+'Anexo II'!A44</f>
        <v>F39</v>
      </c>
      <c r="B46" s="406"/>
      <c r="C46" s="406"/>
      <c r="D46" s="327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>
        <f>SUM(Table183[[#This Row],[Empreitadas edificação
(apenas elegível para contratos de empreiatada celebrados a partir de 2020-02-01)
]:[Certificações Energéticas]])</f>
        <v>0</v>
      </c>
    </row>
    <row r="47" spans="1:17">
      <c r="A47" s="327" t="str">
        <f>+'Anexo II'!A45</f>
        <v>F40</v>
      </c>
      <c r="B47" s="406"/>
      <c r="C47" s="406"/>
      <c r="D47" s="327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>
        <f>SUM(Table183[[#This Row],[Empreitadas edificação
(apenas elegível para contratos de empreiatada celebrados a partir de 2020-02-01)
]:[Certificações Energéticas]])</f>
        <v>0</v>
      </c>
    </row>
    <row r="48" spans="1:17">
      <c r="A48" s="327" t="str">
        <f>+'Anexo II'!A46</f>
        <v>F41</v>
      </c>
      <c r="B48" s="406"/>
      <c r="C48" s="406"/>
      <c r="D48" s="327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/>
      <c r="Q48" s="374">
        <f>SUM(Table183[[#This Row],[Empreitadas edificação
(apenas elegível para contratos de empreiatada celebrados a partir de 2020-02-01)
]:[Certificações Energéticas]])</f>
        <v>0</v>
      </c>
    </row>
    <row r="49" spans="1:17">
      <c r="A49" s="327" t="str">
        <f>+'Anexo II'!A47</f>
        <v>F42</v>
      </c>
      <c r="B49" s="406"/>
      <c r="C49" s="406"/>
      <c r="D49" s="327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>
        <f>SUM(Table183[[#This Row],[Empreitadas edificação
(apenas elegível para contratos de empreiatada celebrados a partir de 2020-02-01)
]:[Certificações Energéticas]])</f>
        <v>0</v>
      </c>
    </row>
    <row r="50" spans="1:17">
      <c r="A50" s="327" t="str">
        <f>+'Anexo II'!A48</f>
        <v>F43</v>
      </c>
      <c r="B50" s="406"/>
      <c r="C50" s="406"/>
      <c r="D50" s="327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>
        <f>SUM(Table183[[#This Row],[Empreitadas edificação
(apenas elegível para contratos de empreiatada celebrados a partir de 2020-02-01)
]:[Certificações Energéticas]])</f>
        <v>0</v>
      </c>
    </row>
    <row r="51" spans="1:17">
      <c r="A51" s="327" t="str">
        <f>+'Anexo II'!A49</f>
        <v>F44</v>
      </c>
      <c r="B51" s="406"/>
      <c r="C51" s="406"/>
      <c r="D51" s="327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>
        <f>SUM(Table183[[#This Row],[Empreitadas edificação
(apenas elegível para contratos de empreiatada celebrados a partir de 2020-02-01)
]:[Certificações Energéticas]])</f>
        <v>0</v>
      </c>
    </row>
    <row r="52" spans="1:17">
      <c r="A52" s="327" t="str">
        <f>+'Anexo II'!A50</f>
        <v>F45</v>
      </c>
      <c r="B52" s="406"/>
      <c r="C52" s="406"/>
      <c r="D52" s="327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>
        <f>SUM(Table183[[#This Row],[Empreitadas edificação
(apenas elegível para contratos de empreiatada celebrados a partir de 2020-02-01)
]:[Certificações Energéticas]])</f>
        <v>0</v>
      </c>
    </row>
    <row r="53" spans="1:17">
      <c r="A53" s="327" t="str">
        <f>+'Anexo II'!A51</f>
        <v>F46</v>
      </c>
      <c r="B53" s="406"/>
      <c r="C53" s="406"/>
      <c r="D53" s="327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>
        <f>SUM(Table183[[#This Row],[Empreitadas edificação
(apenas elegível para contratos de empreiatada celebrados a partir de 2020-02-01)
]:[Certificações Energéticas]])</f>
        <v>0</v>
      </c>
    </row>
    <row r="54" spans="1:17">
      <c r="A54" s="327" t="str">
        <f>+'Anexo II'!A52</f>
        <v>F47</v>
      </c>
      <c r="B54" s="406"/>
      <c r="C54" s="406"/>
      <c r="D54" s="327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>
        <f>SUM(Table183[[#This Row],[Empreitadas edificação
(apenas elegível para contratos de empreiatada celebrados a partir de 2020-02-01)
]:[Certificações Energéticas]])</f>
        <v>0</v>
      </c>
    </row>
    <row r="55" spans="1:17">
      <c r="A55" s="327" t="str">
        <f>+'Anexo II'!A53</f>
        <v>F48</v>
      </c>
      <c r="B55" s="406"/>
      <c r="C55" s="406"/>
      <c r="D55" s="327"/>
      <c r="E55" s="374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4"/>
      <c r="Q55" s="374">
        <f>SUM(Table183[[#This Row],[Empreitadas edificação
(apenas elegível para contratos de empreiatada celebrados a partir de 2020-02-01)
]:[Certificações Energéticas]])</f>
        <v>0</v>
      </c>
    </row>
    <row r="56" spans="1:17">
      <c r="A56" s="327" t="str">
        <f>+'Anexo II'!A54</f>
        <v>F49</v>
      </c>
      <c r="B56" s="406"/>
      <c r="C56" s="406"/>
      <c r="D56" s="327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4">
        <f>SUM(Table183[[#This Row],[Empreitadas edificação
(apenas elegível para contratos de empreiatada celebrados a partir de 2020-02-01)
]:[Certificações Energéticas]])</f>
        <v>0</v>
      </c>
    </row>
    <row r="57" spans="1:17">
      <c r="A57" s="327" t="str">
        <f>+'Anexo II'!A55</f>
        <v>F50</v>
      </c>
      <c r="B57" s="406"/>
      <c r="C57" s="406"/>
      <c r="D57" s="327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>
        <f>SUM(Table183[[#This Row],[Empreitadas edificação
(apenas elegível para contratos de empreiatada celebrados a partir de 2020-02-01)
]:[Certificações Energéticas]])</f>
        <v>0</v>
      </c>
    </row>
    <row r="58" spans="1:17">
      <c r="A58" s="327" t="str">
        <f>+'Anexo II'!A56</f>
        <v>F51</v>
      </c>
      <c r="B58" s="406"/>
      <c r="C58" s="406"/>
      <c r="D58" s="327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>
        <f>SUM(Table183[[#This Row],[Empreitadas edificação
(apenas elegível para contratos de empreiatada celebrados a partir de 2020-02-01)
]:[Certificações Energéticas]])</f>
        <v>0</v>
      </c>
    </row>
    <row r="59" spans="1:17">
      <c r="A59" s="327" t="str">
        <f>+'Anexo II'!A57</f>
        <v>F52</v>
      </c>
      <c r="B59" s="406"/>
      <c r="C59" s="406"/>
      <c r="D59" s="327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>
        <f>SUM(Table183[[#This Row],[Empreitadas edificação
(apenas elegível para contratos de empreiatada celebrados a partir de 2020-02-01)
]:[Certificações Energéticas]])</f>
        <v>0</v>
      </c>
    </row>
    <row r="60" spans="1:17">
      <c r="A60" s="327" t="str">
        <f>+'Anexo II'!A58</f>
        <v>F53</v>
      </c>
      <c r="B60" s="406"/>
      <c r="C60" s="406"/>
      <c r="D60" s="327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>
        <f>SUM(Table183[[#This Row],[Empreitadas edificação
(apenas elegível para contratos de empreiatada celebrados a partir de 2020-02-01)
]:[Certificações Energéticas]])</f>
        <v>0</v>
      </c>
    </row>
    <row r="61" spans="1:17">
      <c r="A61" s="327" t="str">
        <f>+'Anexo II'!A59</f>
        <v>F54</v>
      </c>
      <c r="B61" s="406"/>
      <c r="C61" s="406"/>
      <c r="D61" s="327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>
        <f>SUM(Table183[[#This Row],[Empreitadas edificação
(apenas elegível para contratos de empreiatada celebrados a partir de 2020-02-01)
]:[Certificações Energéticas]])</f>
        <v>0</v>
      </c>
    </row>
    <row r="62" spans="1:17">
      <c r="A62" s="327" t="str">
        <f>+'Anexo II'!A60</f>
        <v>F55</v>
      </c>
      <c r="B62" s="406"/>
      <c r="C62" s="406"/>
      <c r="D62" s="327"/>
      <c r="E62" s="374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>
        <f>SUM(Table183[[#This Row],[Empreitadas edificação
(apenas elegível para contratos de empreiatada celebrados a partir de 2020-02-01)
]:[Certificações Energéticas]])</f>
        <v>0</v>
      </c>
    </row>
    <row r="63" spans="1:17">
      <c r="A63" s="327" t="str">
        <f>+'Anexo II'!A61</f>
        <v>F56</v>
      </c>
      <c r="B63" s="406"/>
      <c r="C63" s="406"/>
      <c r="D63" s="327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>
        <f>SUM(Table183[[#This Row],[Empreitadas edificação
(apenas elegível para contratos de empreiatada celebrados a partir de 2020-02-01)
]:[Certificações Energéticas]])</f>
        <v>0</v>
      </c>
    </row>
    <row r="64" spans="1:17">
      <c r="A64" s="327" t="str">
        <f>+'Anexo II'!A62</f>
        <v>F57</v>
      </c>
      <c r="B64" s="406"/>
      <c r="C64" s="406"/>
      <c r="D64" s="327"/>
      <c r="E64" s="374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  <c r="Q64" s="374">
        <f>SUM(Table183[[#This Row],[Empreitadas edificação
(apenas elegível para contratos de empreiatada celebrados a partir de 2020-02-01)
]:[Certificações Energéticas]])</f>
        <v>0</v>
      </c>
    </row>
    <row r="65" spans="1:17">
      <c r="A65" s="327" t="str">
        <f>+'Anexo II'!A63</f>
        <v>F58</v>
      </c>
      <c r="B65" s="406"/>
      <c r="C65" s="406"/>
      <c r="D65" s="327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>
        <f>SUM(Table183[[#This Row],[Empreitadas edificação
(apenas elegível para contratos de empreiatada celebrados a partir de 2020-02-01)
]:[Certificações Energéticas]])</f>
        <v>0</v>
      </c>
    </row>
    <row r="66" spans="1:17">
      <c r="A66" s="327" t="str">
        <f>+'Anexo II'!A64</f>
        <v>F59</v>
      </c>
      <c r="B66" s="406"/>
      <c r="C66" s="406"/>
      <c r="D66" s="327"/>
      <c r="E66" s="374"/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/>
      <c r="Q66" s="374">
        <f>SUM(Table183[[#This Row],[Empreitadas edificação
(apenas elegível para contratos de empreiatada celebrados a partir de 2020-02-01)
]:[Certificações Energéticas]])</f>
        <v>0</v>
      </c>
    </row>
    <row r="67" spans="1:17">
      <c r="A67" s="327" t="str">
        <f>+'Anexo II'!A65</f>
        <v>F60</v>
      </c>
      <c r="B67" s="406"/>
      <c r="C67" s="406"/>
      <c r="D67" s="327"/>
      <c r="E67" s="374"/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374"/>
      <c r="Q67" s="374">
        <f>SUM(Table183[[#This Row],[Empreitadas edificação
(apenas elegível para contratos de empreiatada celebrados a partir de 2020-02-01)
]:[Certificações Energéticas]])</f>
        <v>0</v>
      </c>
    </row>
    <row r="68" spans="1:17">
      <c r="A68" s="327" t="str">
        <f>+'Anexo II'!A66</f>
        <v>F61</v>
      </c>
      <c r="B68" s="406"/>
      <c r="C68" s="406"/>
      <c r="D68" s="327"/>
      <c r="E68" s="374"/>
      <c r="F68" s="374"/>
      <c r="G68" s="374"/>
      <c r="H68" s="374"/>
      <c r="I68" s="374"/>
      <c r="J68" s="374"/>
      <c r="K68" s="374"/>
      <c r="L68" s="374"/>
      <c r="M68" s="374"/>
      <c r="N68" s="374"/>
      <c r="O68" s="374"/>
      <c r="P68" s="374"/>
      <c r="Q68" s="374">
        <f>SUM(Table183[[#This Row],[Empreitadas edificação
(apenas elegível para contratos de empreiatada celebrados a partir de 2020-02-01)
]:[Certificações Energéticas]])</f>
        <v>0</v>
      </c>
    </row>
    <row r="69" spans="1:17">
      <c r="A69" s="327" t="str">
        <f>+'Anexo II'!A67</f>
        <v>F62</v>
      </c>
      <c r="B69" s="406"/>
      <c r="C69" s="406"/>
      <c r="D69" s="327"/>
      <c r="E69" s="374"/>
      <c r="F69" s="374"/>
      <c r="G69" s="374"/>
      <c r="H69" s="374"/>
      <c r="I69" s="374"/>
      <c r="J69" s="374"/>
      <c r="K69" s="374"/>
      <c r="L69" s="374"/>
      <c r="M69" s="374"/>
      <c r="N69" s="374"/>
      <c r="O69" s="374"/>
      <c r="P69" s="374"/>
      <c r="Q69" s="374">
        <f>SUM(Table183[[#This Row],[Empreitadas edificação
(apenas elegível para contratos de empreiatada celebrados a partir de 2020-02-01)
]:[Certificações Energéticas]])</f>
        <v>0</v>
      </c>
    </row>
    <row r="70" spans="1:17">
      <c r="A70" s="327" t="str">
        <f>+'Anexo II'!A68</f>
        <v>F63</v>
      </c>
      <c r="B70" s="406"/>
      <c r="C70" s="406"/>
      <c r="D70" s="327"/>
      <c r="E70" s="374"/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/>
      <c r="Q70" s="374">
        <f>SUM(Table183[[#This Row],[Empreitadas edificação
(apenas elegível para contratos de empreiatada celebrados a partir de 2020-02-01)
]:[Certificações Energéticas]])</f>
        <v>0</v>
      </c>
    </row>
    <row r="71" spans="1:17">
      <c r="A71" s="327" t="str">
        <f>+'Anexo II'!A69</f>
        <v>F64</v>
      </c>
      <c r="B71" s="406"/>
      <c r="C71" s="406"/>
      <c r="D71" s="327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>
        <f>SUM(Table183[[#This Row],[Empreitadas edificação
(apenas elegível para contratos de empreiatada celebrados a partir de 2020-02-01)
]:[Certificações Energéticas]])</f>
        <v>0</v>
      </c>
    </row>
    <row r="72" spans="1:17">
      <c r="A72" s="327" t="str">
        <f>+'Anexo II'!A70</f>
        <v>F65</v>
      </c>
      <c r="B72" s="406"/>
      <c r="C72" s="406"/>
      <c r="D72" s="327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>
        <f>SUM(Table183[[#This Row],[Empreitadas edificação
(apenas elegível para contratos de empreiatada celebrados a partir de 2020-02-01)
]:[Certificações Energéticas]])</f>
        <v>0</v>
      </c>
    </row>
    <row r="73" spans="1:17">
      <c r="A73" s="327" t="str">
        <f>+'Anexo II'!A71</f>
        <v>F66</v>
      </c>
      <c r="B73" s="406"/>
      <c r="C73" s="406"/>
      <c r="D73" s="327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>
        <f>SUM(Table183[[#This Row],[Empreitadas edificação
(apenas elegível para contratos de empreiatada celebrados a partir de 2020-02-01)
]:[Certificações Energéticas]])</f>
        <v>0</v>
      </c>
    </row>
    <row r="74" spans="1:17">
      <c r="A74" s="327" t="str">
        <f>+'Anexo II'!A72</f>
        <v>F67</v>
      </c>
      <c r="B74" s="406"/>
      <c r="C74" s="406"/>
      <c r="D74" s="327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  <c r="Q74" s="374">
        <f>SUM(Table183[[#This Row],[Empreitadas edificação
(apenas elegível para contratos de empreiatada celebrados a partir de 2020-02-01)
]:[Certificações Energéticas]])</f>
        <v>0</v>
      </c>
    </row>
    <row r="75" spans="1:17">
      <c r="A75" s="327" t="str">
        <f>+'Anexo II'!A73</f>
        <v>F68</v>
      </c>
      <c r="B75" s="406"/>
      <c r="C75" s="406"/>
      <c r="D75" s="327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>
        <f>SUM(Table183[[#This Row],[Empreitadas edificação
(apenas elegível para contratos de empreiatada celebrados a partir de 2020-02-01)
]:[Certificações Energéticas]])</f>
        <v>0</v>
      </c>
    </row>
    <row r="76" spans="1:17">
      <c r="A76" s="327" t="str">
        <f>+'Anexo II'!A74</f>
        <v>F69</v>
      </c>
      <c r="B76" s="406"/>
      <c r="C76" s="406"/>
      <c r="D76" s="327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/>
      <c r="Q76" s="374">
        <f>SUM(Table183[[#This Row],[Empreitadas edificação
(apenas elegível para contratos de empreiatada celebrados a partir de 2020-02-01)
]:[Certificações Energéticas]])</f>
        <v>0</v>
      </c>
    </row>
    <row r="77" spans="1:17">
      <c r="A77" s="327" t="str">
        <f>+'Anexo II'!A75</f>
        <v>F70</v>
      </c>
      <c r="B77" s="406"/>
      <c r="C77" s="406"/>
      <c r="D77" s="327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>
        <f>SUM(Table183[[#This Row],[Empreitadas edificação
(apenas elegível para contratos de empreiatada celebrados a partir de 2020-02-01)
]:[Certificações Energéticas]])</f>
        <v>0</v>
      </c>
    </row>
    <row r="78" spans="1:17">
      <c r="A78" s="327" t="str">
        <f>+'Anexo II'!A76</f>
        <v>F71</v>
      </c>
      <c r="B78" s="406"/>
      <c r="C78" s="406"/>
      <c r="D78" s="327"/>
      <c r="E78" s="374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/>
      <c r="Q78" s="374">
        <f>SUM(Table183[[#This Row],[Empreitadas edificação
(apenas elegível para contratos de empreiatada celebrados a partir de 2020-02-01)
]:[Certificações Energéticas]])</f>
        <v>0</v>
      </c>
    </row>
    <row r="79" spans="1:17">
      <c r="A79" s="327" t="str">
        <f>+'Anexo II'!A77</f>
        <v>F72</v>
      </c>
      <c r="B79" s="406"/>
      <c r="C79" s="406"/>
      <c r="D79" s="327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>
        <f>SUM(Table183[[#This Row],[Empreitadas edificação
(apenas elegível para contratos de empreiatada celebrados a partir de 2020-02-01)
]:[Certificações Energéticas]])</f>
        <v>0</v>
      </c>
    </row>
    <row r="80" spans="1:17">
      <c r="A80" s="327" t="str">
        <f>+'Anexo II'!A78</f>
        <v>F73</v>
      </c>
      <c r="B80" s="406"/>
      <c r="C80" s="406"/>
      <c r="D80" s="327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>
        <f>SUM(Table183[[#This Row],[Empreitadas edificação
(apenas elegível para contratos de empreiatada celebrados a partir de 2020-02-01)
]:[Certificações Energéticas]])</f>
        <v>0</v>
      </c>
    </row>
    <row r="81" spans="1:17">
      <c r="A81" s="327" t="str">
        <f>+'Anexo II'!A79</f>
        <v>F74</v>
      </c>
      <c r="B81" s="406"/>
      <c r="C81" s="406"/>
      <c r="D81" s="327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>
        <f>SUM(Table183[[#This Row],[Empreitadas edificação
(apenas elegível para contratos de empreiatada celebrados a partir de 2020-02-01)
]:[Certificações Energéticas]])</f>
        <v>0</v>
      </c>
    </row>
    <row r="82" spans="1:17">
      <c r="A82" s="327" t="str">
        <f>+'Anexo II'!A80</f>
        <v>F75</v>
      </c>
      <c r="B82" s="406"/>
      <c r="C82" s="406"/>
      <c r="D82" s="327"/>
      <c r="E82" s="374"/>
      <c r="F82" s="374"/>
      <c r="G82" s="374"/>
      <c r="H82" s="374"/>
      <c r="I82" s="374"/>
      <c r="J82" s="374"/>
      <c r="K82" s="374"/>
      <c r="L82" s="374"/>
      <c r="M82" s="374"/>
      <c r="N82" s="374"/>
      <c r="O82" s="374"/>
      <c r="P82" s="374"/>
      <c r="Q82" s="374">
        <f>SUM(Table183[[#This Row],[Empreitadas edificação
(apenas elegível para contratos de empreiatada celebrados a partir de 2020-02-01)
]:[Certificações Energéticas]])</f>
        <v>0</v>
      </c>
    </row>
    <row r="83" spans="1:17">
      <c r="A83" s="327" t="str">
        <f>+'Anexo II'!A81</f>
        <v>F76</v>
      </c>
      <c r="B83" s="406"/>
      <c r="C83" s="406"/>
      <c r="D83" s="327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>
        <f>SUM(Table183[[#This Row],[Empreitadas edificação
(apenas elegível para contratos de empreiatada celebrados a partir de 2020-02-01)
]:[Certificações Energéticas]])</f>
        <v>0</v>
      </c>
    </row>
    <row r="84" spans="1:17">
      <c r="A84" s="327" t="str">
        <f>+'Anexo II'!A82</f>
        <v>F77</v>
      </c>
      <c r="B84" s="406"/>
      <c r="C84" s="406"/>
      <c r="D84" s="327"/>
      <c r="E84" s="374"/>
      <c r="F84" s="374"/>
      <c r="G84" s="374"/>
      <c r="H84" s="374"/>
      <c r="I84" s="374"/>
      <c r="J84" s="374"/>
      <c r="K84" s="374"/>
      <c r="L84" s="374"/>
      <c r="M84" s="374"/>
      <c r="N84" s="374"/>
      <c r="O84" s="374"/>
      <c r="P84" s="374"/>
      <c r="Q84" s="374">
        <f>SUM(Table183[[#This Row],[Empreitadas edificação
(apenas elegível para contratos de empreiatada celebrados a partir de 2020-02-01)
]:[Certificações Energéticas]])</f>
        <v>0</v>
      </c>
    </row>
    <row r="85" spans="1:17">
      <c r="A85" s="327" t="str">
        <f>+'Anexo II'!A83</f>
        <v>F78</v>
      </c>
      <c r="B85" s="406"/>
      <c r="C85" s="406"/>
      <c r="D85" s="327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>
        <f>SUM(Table183[[#This Row],[Empreitadas edificação
(apenas elegível para contratos de empreiatada celebrados a partir de 2020-02-01)
]:[Certificações Energéticas]])</f>
        <v>0</v>
      </c>
    </row>
    <row r="86" spans="1:17">
      <c r="A86" s="327" t="str">
        <f>+'Anexo II'!A84</f>
        <v>F79</v>
      </c>
      <c r="B86" s="406"/>
      <c r="C86" s="406"/>
      <c r="D86" s="327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>
        <f>SUM(Table183[[#This Row],[Empreitadas edificação
(apenas elegível para contratos de empreiatada celebrados a partir de 2020-02-01)
]:[Certificações Energéticas]])</f>
        <v>0</v>
      </c>
    </row>
    <row r="87" spans="1:17">
      <c r="A87" s="327" t="str">
        <f>+'Anexo II'!A85</f>
        <v>F80</v>
      </c>
      <c r="B87" s="406"/>
      <c r="C87" s="406"/>
      <c r="D87" s="327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>
        <f>SUM(Table183[[#This Row],[Empreitadas edificação
(apenas elegível para contratos de empreiatada celebrados a partir de 2020-02-01)
]:[Certificações Energéticas]])</f>
        <v>0</v>
      </c>
    </row>
    <row r="88" spans="1:17">
      <c r="A88" s="327" t="str">
        <f>+'Anexo II'!A86</f>
        <v>F81</v>
      </c>
      <c r="B88" s="406"/>
      <c r="C88" s="406"/>
      <c r="D88" s="327"/>
      <c r="E88" s="374"/>
      <c r="F88" s="374"/>
      <c r="G88" s="374"/>
      <c r="H88" s="374"/>
      <c r="I88" s="374"/>
      <c r="J88" s="374"/>
      <c r="K88" s="374"/>
      <c r="L88" s="374"/>
      <c r="M88" s="374"/>
      <c r="N88" s="374"/>
      <c r="O88" s="374"/>
      <c r="P88" s="374"/>
      <c r="Q88" s="374">
        <f>SUM(Table183[[#This Row],[Empreitadas edificação
(apenas elegível para contratos de empreiatada celebrados a partir de 2020-02-01)
]:[Certificações Energéticas]])</f>
        <v>0</v>
      </c>
    </row>
    <row r="89" spans="1:17">
      <c r="A89" s="327" t="str">
        <f>+'Anexo II'!A87</f>
        <v>F82</v>
      </c>
      <c r="B89" s="406"/>
      <c r="C89" s="406"/>
      <c r="D89" s="327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>
        <f>SUM(Table183[[#This Row],[Empreitadas edificação
(apenas elegível para contratos de empreiatada celebrados a partir de 2020-02-01)
]:[Certificações Energéticas]])</f>
        <v>0</v>
      </c>
    </row>
    <row r="90" spans="1:17">
      <c r="A90" s="327" t="str">
        <f>+'Anexo II'!A88</f>
        <v>F83</v>
      </c>
      <c r="B90" s="406"/>
      <c r="C90" s="406"/>
      <c r="D90" s="327"/>
      <c r="E90" s="374"/>
      <c r="F90" s="374"/>
      <c r="G90" s="374"/>
      <c r="H90" s="374"/>
      <c r="I90" s="374"/>
      <c r="J90" s="374"/>
      <c r="K90" s="374"/>
      <c r="L90" s="374"/>
      <c r="M90" s="374"/>
      <c r="N90" s="374"/>
      <c r="O90" s="374"/>
      <c r="P90" s="374"/>
      <c r="Q90" s="374">
        <f>SUM(Table183[[#This Row],[Empreitadas edificação
(apenas elegível para contratos de empreiatada celebrados a partir de 2020-02-01)
]:[Certificações Energéticas]])</f>
        <v>0</v>
      </c>
    </row>
    <row r="91" spans="1:17">
      <c r="A91" s="327" t="str">
        <f>+'Anexo II'!A89</f>
        <v>F84</v>
      </c>
      <c r="B91" s="406"/>
      <c r="C91" s="406"/>
      <c r="D91" s="327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>
        <f>SUM(Table183[[#This Row],[Empreitadas edificação
(apenas elegível para contratos de empreiatada celebrados a partir de 2020-02-01)
]:[Certificações Energéticas]])</f>
        <v>0</v>
      </c>
    </row>
    <row r="92" spans="1:17">
      <c r="A92" s="327" t="str">
        <f>+'Anexo II'!A90</f>
        <v>F85</v>
      </c>
      <c r="B92" s="406"/>
      <c r="C92" s="406"/>
      <c r="D92" s="327"/>
      <c r="E92" s="374"/>
      <c r="F92" s="374"/>
      <c r="G92" s="374"/>
      <c r="H92" s="374"/>
      <c r="I92" s="374"/>
      <c r="J92" s="374"/>
      <c r="K92" s="374"/>
      <c r="L92" s="374"/>
      <c r="M92" s="374"/>
      <c r="N92" s="374"/>
      <c r="O92" s="374"/>
      <c r="P92" s="374"/>
      <c r="Q92" s="374">
        <f>SUM(Table183[[#This Row],[Empreitadas edificação
(apenas elegível para contratos de empreiatada celebrados a partir de 2020-02-01)
]:[Certificações Energéticas]])</f>
        <v>0</v>
      </c>
    </row>
    <row r="93" spans="1:17">
      <c r="A93" s="327" t="str">
        <f>+'Anexo II'!A91</f>
        <v>F86</v>
      </c>
      <c r="B93" s="406"/>
      <c r="C93" s="406"/>
      <c r="D93" s="327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>
        <f>SUM(Table183[[#This Row],[Empreitadas edificação
(apenas elegível para contratos de empreiatada celebrados a partir de 2020-02-01)
]:[Certificações Energéticas]])</f>
        <v>0</v>
      </c>
    </row>
    <row r="94" spans="1:17">
      <c r="A94" s="327" t="str">
        <f>+'Anexo II'!A92</f>
        <v>F87</v>
      </c>
      <c r="B94" s="406"/>
      <c r="C94" s="406"/>
      <c r="D94" s="327"/>
      <c r="E94" s="374"/>
      <c r="F94" s="374"/>
      <c r="G94" s="374"/>
      <c r="H94" s="374"/>
      <c r="I94" s="374"/>
      <c r="J94" s="374"/>
      <c r="K94" s="374"/>
      <c r="L94" s="374"/>
      <c r="M94" s="374"/>
      <c r="N94" s="374"/>
      <c r="O94" s="374"/>
      <c r="P94" s="374"/>
      <c r="Q94" s="374">
        <f>SUM(Table183[[#This Row],[Empreitadas edificação
(apenas elegível para contratos de empreiatada celebrados a partir de 2020-02-01)
]:[Certificações Energéticas]])</f>
        <v>0</v>
      </c>
    </row>
    <row r="95" spans="1:17">
      <c r="A95" s="327" t="str">
        <f>+'Anexo II'!A93</f>
        <v>F88</v>
      </c>
      <c r="B95" s="406"/>
      <c r="C95" s="406"/>
      <c r="D95" s="327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>
        <f>SUM(Table183[[#This Row],[Empreitadas edificação
(apenas elegível para contratos de empreiatada celebrados a partir de 2020-02-01)
]:[Certificações Energéticas]])</f>
        <v>0</v>
      </c>
    </row>
    <row r="96" spans="1:17">
      <c r="A96" s="327" t="str">
        <f>+'Anexo II'!A94</f>
        <v>F89</v>
      </c>
      <c r="B96" s="406"/>
      <c r="C96" s="406"/>
      <c r="D96" s="327"/>
      <c r="E96" s="374"/>
      <c r="F96" s="374"/>
      <c r="G96" s="374"/>
      <c r="H96" s="374"/>
      <c r="I96" s="374"/>
      <c r="J96" s="374"/>
      <c r="K96" s="374"/>
      <c r="L96" s="374"/>
      <c r="M96" s="374"/>
      <c r="N96" s="374"/>
      <c r="O96" s="374"/>
      <c r="P96" s="374"/>
      <c r="Q96" s="374">
        <f>SUM(Table183[[#This Row],[Empreitadas edificação
(apenas elegível para contratos de empreiatada celebrados a partir de 2020-02-01)
]:[Certificações Energéticas]])</f>
        <v>0</v>
      </c>
    </row>
    <row r="97" spans="1:17">
      <c r="A97" s="327" t="str">
        <f>+'Anexo II'!A95</f>
        <v>F90</v>
      </c>
      <c r="B97" s="406"/>
      <c r="C97" s="406"/>
      <c r="D97" s="327"/>
      <c r="E97" s="374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/>
      <c r="Q97" s="374">
        <f>SUM(Table183[[#This Row],[Empreitadas edificação
(apenas elegível para contratos de empreiatada celebrados a partir de 2020-02-01)
]:[Certificações Energéticas]])</f>
        <v>0</v>
      </c>
    </row>
    <row r="98" spans="1:17">
      <c r="A98" s="327" t="str">
        <f>+'Anexo II'!A96</f>
        <v>F91</v>
      </c>
      <c r="B98" s="406"/>
      <c r="C98" s="406"/>
      <c r="D98" s="327"/>
      <c r="E98" s="374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/>
      <c r="Q98" s="374">
        <f>SUM(Table183[[#This Row],[Empreitadas edificação
(apenas elegível para contratos de empreiatada celebrados a partir de 2020-02-01)
]:[Certificações Energéticas]])</f>
        <v>0</v>
      </c>
    </row>
    <row r="99" spans="1:17">
      <c r="A99" s="327" t="str">
        <f>+'Anexo II'!A97</f>
        <v>F92</v>
      </c>
      <c r="B99" s="406"/>
      <c r="C99" s="406"/>
      <c r="D99" s="327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>
        <f>SUM(Table183[[#This Row],[Empreitadas edificação
(apenas elegível para contratos de empreiatada celebrados a partir de 2020-02-01)
]:[Certificações Energéticas]])</f>
        <v>0</v>
      </c>
    </row>
    <row r="100" spans="1:17">
      <c r="A100" s="327" t="str">
        <f>+'Anexo II'!A98</f>
        <v>F93</v>
      </c>
      <c r="B100" s="406"/>
      <c r="C100" s="406"/>
      <c r="D100" s="327"/>
      <c r="E100" s="374"/>
      <c r="F100" s="374"/>
      <c r="G100" s="374"/>
      <c r="H100" s="374"/>
      <c r="I100" s="374"/>
      <c r="J100" s="374"/>
      <c r="K100" s="374"/>
      <c r="L100" s="374"/>
      <c r="M100" s="374"/>
      <c r="N100" s="374"/>
      <c r="O100" s="374"/>
      <c r="P100" s="374"/>
      <c r="Q100" s="374">
        <f>SUM(Table183[[#This Row],[Empreitadas edificação
(apenas elegível para contratos de empreiatada celebrados a partir de 2020-02-01)
]:[Certificações Energéticas]])</f>
        <v>0</v>
      </c>
    </row>
    <row r="101" spans="1:17">
      <c r="A101" s="327" t="str">
        <f>+'Anexo II'!A99</f>
        <v>F94</v>
      </c>
      <c r="B101" s="406"/>
      <c r="C101" s="406"/>
      <c r="D101" s="327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>
        <f>SUM(Table183[[#This Row],[Empreitadas edificação
(apenas elegível para contratos de empreiatada celebrados a partir de 2020-02-01)
]:[Certificações Energéticas]])</f>
        <v>0</v>
      </c>
    </row>
    <row r="102" spans="1:17">
      <c r="A102" s="327" t="str">
        <f>+'Anexo II'!A100</f>
        <v>F95</v>
      </c>
      <c r="B102" s="406"/>
      <c r="C102" s="406"/>
      <c r="D102" s="327"/>
      <c r="E102" s="374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74">
        <f>SUM(Table183[[#This Row],[Empreitadas edificação
(apenas elegível para contratos de empreiatada celebrados a partir de 2020-02-01)
]:[Certificações Energéticas]])</f>
        <v>0</v>
      </c>
    </row>
    <row r="103" spans="1:17">
      <c r="A103" s="327" t="str">
        <f>+'Anexo II'!A101</f>
        <v>F96</v>
      </c>
      <c r="B103" s="406"/>
      <c r="C103" s="406"/>
      <c r="D103" s="327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>
        <f>SUM(Table183[[#This Row],[Empreitadas edificação
(apenas elegível para contratos de empreiatada celebrados a partir de 2020-02-01)
]:[Certificações Energéticas]])</f>
        <v>0</v>
      </c>
    </row>
    <row r="104" spans="1:17">
      <c r="A104" s="327" t="str">
        <f>+'Anexo II'!A102</f>
        <v>F97</v>
      </c>
      <c r="B104" s="406"/>
      <c r="C104" s="406"/>
      <c r="D104" s="327"/>
      <c r="E104" s="374"/>
      <c r="F104" s="374"/>
      <c r="G104" s="374"/>
      <c r="H104" s="374"/>
      <c r="I104" s="374"/>
      <c r="J104" s="374"/>
      <c r="K104" s="374"/>
      <c r="L104" s="374"/>
      <c r="M104" s="374"/>
      <c r="N104" s="374"/>
      <c r="O104" s="374"/>
      <c r="P104" s="374"/>
      <c r="Q104" s="374">
        <f>SUM(Table183[[#This Row],[Empreitadas edificação
(apenas elegível para contratos de empreiatada celebrados a partir de 2020-02-01)
]:[Certificações Energéticas]])</f>
        <v>0</v>
      </c>
    </row>
    <row r="105" spans="1:17">
      <c r="A105" s="327" t="str">
        <f>+'Anexo II'!A103</f>
        <v>F98</v>
      </c>
      <c r="B105" s="406"/>
      <c r="C105" s="406"/>
      <c r="D105" s="327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>
        <f>SUM(Table183[[#This Row],[Empreitadas edificação
(apenas elegível para contratos de empreiatada celebrados a partir de 2020-02-01)
]:[Certificações Energéticas]])</f>
        <v>0</v>
      </c>
    </row>
    <row r="106" spans="1:17">
      <c r="A106" s="327" t="str">
        <f>+'Anexo II'!A104</f>
        <v>F99</v>
      </c>
      <c r="B106" s="406"/>
      <c r="C106" s="406"/>
      <c r="D106" s="327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4">
        <f>SUM(Table183[[#This Row],[Empreitadas edificação
(apenas elegível para contratos de empreiatada celebrados a partir de 2020-02-01)
]:[Certificações Energéticas]])</f>
        <v>0</v>
      </c>
    </row>
    <row r="107" spans="1:17">
      <c r="A107" s="327" t="str">
        <f>+'Anexo II'!A105</f>
        <v>F100</v>
      </c>
      <c r="B107" s="406"/>
      <c r="C107" s="406"/>
      <c r="D107" s="327"/>
      <c r="E107" s="374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4">
        <f>SUM(Table183[[#This Row],[Empreitadas edificação
(apenas elegível para contratos de empreiatada celebrados a partir de 2020-02-01)
]:[Certificações Energéticas]])</f>
        <v>0</v>
      </c>
    </row>
    <row r="108" spans="1:17">
      <c r="A108" s="327" t="str">
        <f>+'Anexo II'!A106</f>
        <v>F101</v>
      </c>
      <c r="B108" s="406"/>
      <c r="C108" s="406"/>
      <c r="D108" s="327"/>
      <c r="E108" s="374"/>
      <c r="F108" s="374"/>
      <c r="G108" s="374"/>
      <c r="H108" s="374"/>
      <c r="I108" s="374"/>
      <c r="J108" s="374"/>
      <c r="K108" s="374"/>
      <c r="L108" s="374"/>
      <c r="M108" s="374"/>
      <c r="N108" s="374"/>
      <c r="O108" s="374"/>
      <c r="P108" s="374"/>
      <c r="Q108" s="374">
        <f>SUM(Table183[[#This Row],[Empreitadas edificação
(apenas elegível para contratos de empreiatada celebrados a partir de 2020-02-01)
]:[Certificações Energéticas]])</f>
        <v>0</v>
      </c>
    </row>
    <row r="109" spans="1:17">
      <c r="A109" s="327" t="str">
        <f>+'Anexo II'!A107</f>
        <v>F102</v>
      </c>
      <c r="B109" s="406"/>
      <c r="C109" s="406"/>
      <c r="D109" s="327"/>
      <c r="E109" s="374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/>
      <c r="Q109" s="374">
        <f>SUM(Table183[[#This Row],[Empreitadas edificação
(apenas elegível para contratos de empreiatada celebrados a partir de 2020-02-01)
]:[Certificações Energéticas]])</f>
        <v>0</v>
      </c>
    </row>
    <row r="110" spans="1:17">
      <c r="A110" s="327" t="str">
        <f>+'Anexo II'!A108</f>
        <v>F103</v>
      </c>
      <c r="B110" s="406"/>
      <c r="C110" s="406"/>
      <c r="D110" s="327"/>
      <c r="E110" s="374"/>
      <c r="F110" s="374"/>
      <c r="G110" s="374"/>
      <c r="H110" s="374"/>
      <c r="I110" s="374"/>
      <c r="J110" s="374"/>
      <c r="K110" s="374"/>
      <c r="L110" s="374"/>
      <c r="M110" s="374"/>
      <c r="N110" s="374"/>
      <c r="O110" s="374"/>
      <c r="P110" s="374"/>
      <c r="Q110" s="374">
        <f>SUM(Table183[[#This Row],[Empreitadas edificação
(apenas elegível para contratos de empreiatada celebrados a partir de 2020-02-01)
]:[Certificações Energéticas]])</f>
        <v>0</v>
      </c>
    </row>
    <row r="111" spans="1:17">
      <c r="A111" s="327" t="str">
        <f>+'Anexo II'!A109</f>
        <v>F104</v>
      </c>
      <c r="B111" s="406"/>
      <c r="C111" s="406"/>
      <c r="D111" s="327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>
        <f>SUM(Table183[[#This Row],[Empreitadas edificação
(apenas elegível para contratos de empreiatada celebrados a partir de 2020-02-01)
]:[Certificações Energéticas]])</f>
        <v>0</v>
      </c>
    </row>
    <row r="112" spans="1:17">
      <c r="A112" s="327" t="str">
        <f>+'Anexo II'!A110</f>
        <v>F105</v>
      </c>
      <c r="B112" s="406"/>
      <c r="C112" s="406"/>
      <c r="D112" s="327"/>
      <c r="E112" s="374"/>
      <c r="F112" s="374"/>
      <c r="G112" s="374"/>
      <c r="H112" s="374"/>
      <c r="I112" s="374"/>
      <c r="J112" s="374"/>
      <c r="K112" s="374"/>
      <c r="L112" s="374"/>
      <c r="M112" s="374"/>
      <c r="N112" s="374"/>
      <c r="O112" s="374"/>
      <c r="P112" s="374"/>
      <c r="Q112" s="374">
        <f>SUM(Table183[[#This Row],[Empreitadas edificação
(apenas elegível para contratos de empreiatada celebrados a partir de 2020-02-01)
]:[Certificações Energéticas]])</f>
        <v>0</v>
      </c>
    </row>
    <row r="113" spans="1:17">
      <c r="A113" s="327" t="str">
        <f>+'Anexo II'!A111</f>
        <v>F106</v>
      </c>
      <c r="B113" s="406"/>
      <c r="C113" s="406"/>
      <c r="D113" s="327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>
        <f>SUM(Table183[[#This Row],[Empreitadas edificação
(apenas elegível para contratos de empreiatada celebrados a partir de 2020-02-01)
]:[Certificações Energéticas]])</f>
        <v>0</v>
      </c>
    </row>
    <row r="114" spans="1:17">
      <c r="A114" s="327" t="str">
        <f>+'Anexo II'!A112</f>
        <v>F107</v>
      </c>
      <c r="B114" s="406"/>
      <c r="C114" s="406"/>
      <c r="D114" s="327"/>
      <c r="E114" s="374"/>
      <c r="F114" s="374"/>
      <c r="G114" s="374"/>
      <c r="H114" s="374"/>
      <c r="I114" s="374"/>
      <c r="J114" s="374"/>
      <c r="K114" s="374"/>
      <c r="L114" s="374"/>
      <c r="M114" s="374"/>
      <c r="N114" s="374"/>
      <c r="O114" s="374"/>
      <c r="P114" s="374"/>
      <c r="Q114" s="374">
        <f>SUM(Table183[[#This Row],[Empreitadas edificação
(apenas elegível para contratos de empreiatada celebrados a partir de 2020-02-01)
]:[Certificações Energéticas]])</f>
        <v>0</v>
      </c>
    </row>
    <row r="115" spans="1:17">
      <c r="A115" s="327" t="str">
        <f>+'Anexo II'!A113</f>
        <v>F108</v>
      </c>
      <c r="B115" s="406"/>
      <c r="C115" s="406"/>
      <c r="D115" s="327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>
        <f>SUM(Table183[[#This Row],[Empreitadas edificação
(apenas elegível para contratos de empreiatada celebrados a partir de 2020-02-01)
]:[Certificações Energéticas]])</f>
        <v>0</v>
      </c>
    </row>
    <row r="116" spans="1:17">
      <c r="A116" s="327" t="str">
        <f>+'Anexo II'!A114</f>
        <v>F109</v>
      </c>
      <c r="B116" s="406"/>
      <c r="C116" s="406"/>
      <c r="D116" s="327"/>
      <c r="E116" s="374"/>
      <c r="F116" s="374"/>
      <c r="G116" s="374"/>
      <c r="H116" s="374"/>
      <c r="I116" s="374"/>
      <c r="J116" s="374"/>
      <c r="K116" s="374"/>
      <c r="L116" s="374"/>
      <c r="M116" s="374"/>
      <c r="N116" s="374"/>
      <c r="O116" s="374"/>
      <c r="P116" s="374"/>
      <c r="Q116" s="374">
        <f>SUM(Table183[[#This Row],[Empreitadas edificação
(apenas elegível para contratos de empreiatada celebrados a partir de 2020-02-01)
]:[Certificações Energéticas]])</f>
        <v>0</v>
      </c>
    </row>
    <row r="117" spans="1:17">
      <c r="A117" s="327" t="str">
        <f>+'Anexo II'!A115</f>
        <v>F110</v>
      </c>
      <c r="B117" s="406"/>
      <c r="C117" s="406"/>
      <c r="D117" s="327"/>
      <c r="E117" s="374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>
        <f>SUM(Table183[[#This Row],[Empreitadas edificação
(apenas elegível para contratos de empreiatada celebrados a partir de 2020-02-01)
]:[Certificações Energéticas]])</f>
        <v>0</v>
      </c>
    </row>
    <row r="118" spans="1:17">
      <c r="A118" s="327" t="str">
        <f>+'Anexo II'!A116</f>
        <v>F111</v>
      </c>
      <c r="B118" s="406"/>
      <c r="C118" s="406"/>
      <c r="D118" s="327"/>
      <c r="E118" s="374"/>
      <c r="F118" s="374"/>
      <c r="G118" s="374"/>
      <c r="H118" s="374"/>
      <c r="I118" s="374"/>
      <c r="J118" s="374"/>
      <c r="K118" s="374"/>
      <c r="L118" s="374"/>
      <c r="M118" s="374"/>
      <c r="N118" s="374"/>
      <c r="O118" s="374"/>
      <c r="P118" s="374"/>
      <c r="Q118" s="374">
        <f>SUM(Table183[[#This Row],[Empreitadas edificação
(apenas elegível para contratos de empreiatada celebrados a partir de 2020-02-01)
]:[Certificações Energéticas]])</f>
        <v>0</v>
      </c>
    </row>
    <row r="119" spans="1:17">
      <c r="A119" s="327" t="str">
        <f>+'Anexo II'!A117</f>
        <v>F112</v>
      </c>
      <c r="B119" s="406"/>
      <c r="C119" s="406"/>
      <c r="D119" s="327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>
        <f>SUM(Table183[[#This Row],[Empreitadas edificação
(apenas elegível para contratos de empreiatada celebrados a partir de 2020-02-01)
]:[Certificações Energéticas]])</f>
        <v>0</v>
      </c>
    </row>
    <row r="120" spans="1:17">
      <c r="A120" s="327" t="str">
        <f>+'Anexo II'!A118</f>
        <v>F113</v>
      </c>
      <c r="B120" s="406"/>
      <c r="C120" s="406"/>
      <c r="D120" s="327"/>
      <c r="E120" s="374"/>
      <c r="F120" s="374"/>
      <c r="G120" s="374"/>
      <c r="H120" s="374"/>
      <c r="I120" s="374"/>
      <c r="J120" s="374"/>
      <c r="K120" s="374"/>
      <c r="L120" s="374"/>
      <c r="M120" s="374"/>
      <c r="N120" s="374"/>
      <c r="O120" s="374"/>
      <c r="P120" s="374"/>
      <c r="Q120" s="374">
        <f>SUM(Table183[[#This Row],[Empreitadas edificação
(apenas elegível para contratos de empreiatada celebrados a partir de 2020-02-01)
]:[Certificações Energéticas]])</f>
        <v>0</v>
      </c>
    </row>
    <row r="121" spans="1:17">
      <c r="A121" s="327" t="str">
        <f>+'Anexo II'!A119</f>
        <v>F114</v>
      </c>
      <c r="B121" s="406"/>
      <c r="C121" s="406"/>
      <c r="D121" s="327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>
        <f>SUM(Table183[[#This Row],[Empreitadas edificação
(apenas elegível para contratos de empreiatada celebrados a partir de 2020-02-01)
]:[Certificações Energéticas]])</f>
        <v>0</v>
      </c>
    </row>
    <row r="122" spans="1:17">
      <c r="A122" s="327" t="str">
        <f>+'Anexo II'!A120</f>
        <v>F115</v>
      </c>
      <c r="B122" s="406"/>
      <c r="C122" s="406"/>
      <c r="D122" s="327"/>
      <c r="E122" s="374"/>
      <c r="F122" s="374"/>
      <c r="G122" s="374"/>
      <c r="H122" s="374"/>
      <c r="I122" s="374"/>
      <c r="J122" s="374"/>
      <c r="K122" s="374"/>
      <c r="L122" s="374"/>
      <c r="M122" s="374"/>
      <c r="N122" s="374"/>
      <c r="O122" s="374"/>
      <c r="P122" s="374"/>
      <c r="Q122" s="374">
        <f>SUM(Table183[[#This Row],[Empreitadas edificação
(apenas elegível para contratos de empreiatada celebrados a partir de 2020-02-01)
]:[Certificações Energéticas]])</f>
        <v>0</v>
      </c>
    </row>
    <row r="123" spans="1:17">
      <c r="A123" s="327" t="str">
        <f>+'Anexo II'!A121</f>
        <v>F116</v>
      </c>
      <c r="B123" s="406"/>
      <c r="C123" s="406"/>
      <c r="D123" s="327"/>
      <c r="E123" s="374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/>
      <c r="Q123" s="374">
        <f>SUM(Table183[[#This Row],[Empreitadas edificação
(apenas elegível para contratos de empreiatada celebrados a partir de 2020-02-01)
]:[Certificações Energéticas]])</f>
        <v>0</v>
      </c>
    </row>
    <row r="124" spans="1:17" s="361" customFormat="1">
      <c r="A124" s="327" t="str">
        <f>+'Anexo II'!A122</f>
        <v>F117</v>
      </c>
      <c r="B124" s="406"/>
      <c r="C124" s="406"/>
      <c r="D124" s="327"/>
      <c r="E124" s="374"/>
      <c r="F124" s="374"/>
      <c r="G124" s="374"/>
      <c r="H124" s="374"/>
      <c r="I124" s="374"/>
      <c r="J124" s="374"/>
      <c r="K124" s="374"/>
      <c r="L124" s="374"/>
      <c r="M124" s="374"/>
      <c r="N124" s="374"/>
      <c r="O124" s="374"/>
      <c r="P124" s="374"/>
      <c r="Q124" s="374">
        <f>SUM(Table183[[#This Row],[Empreitadas edificação
(apenas elegível para contratos de empreiatada celebrados a partir de 2020-02-01)
]:[Certificações Energéticas]])</f>
        <v>0</v>
      </c>
    </row>
    <row r="125" spans="1:17" s="203" customFormat="1">
      <c r="A125" s="327" t="str">
        <f>+'Anexo II'!A123</f>
        <v>F118</v>
      </c>
      <c r="B125" s="406"/>
      <c r="C125" s="406"/>
      <c r="D125" s="327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>
        <f>SUM(Table183[[#This Row],[Empreitadas edificação
(apenas elegível para contratos de empreiatada celebrados a partir de 2020-02-01)
]:[Certificações Energéticas]])</f>
        <v>0</v>
      </c>
    </row>
    <row r="126" spans="1:17">
      <c r="A126" s="327" t="str">
        <f>+'Anexo II'!A124</f>
        <v>F119</v>
      </c>
      <c r="B126" s="406"/>
      <c r="C126" s="406"/>
      <c r="D126" s="327"/>
      <c r="E126" s="374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/>
      <c r="Q126" s="374">
        <f>SUM(Table183[[#This Row],[Empreitadas edificação
(apenas elegível para contratos de empreiatada celebrados a partir de 2020-02-01)
]:[Certificações Energéticas]])</f>
        <v>0</v>
      </c>
    </row>
    <row r="127" spans="1:17">
      <c r="A127" s="327" t="str">
        <f>+'Anexo II'!A125</f>
        <v>F120</v>
      </c>
      <c r="B127" s="406"/>
      <c r="C127" s="406"/>
      <c r="D127" s="327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>
        <f>SUM(Table183[[#This Row],[Empreitadas edificação
(apenas elegível para contratos de empreiatada celebrados a partir de 2020-02-01)
]:[Certificações Energéticas]])</f>
        <v>0</v>
      </c>
    </row>
    <row r="128" spans="1:17">
      <c r="A128" s="327" t="str">
        <f>+'Anexo II'!A126</f>
        <v>F121</v>
      </c>
      <c r="B128" s="406"/>
      <c r="C128" s="406"/>
      <c r="D128" s="327"/>
      <c r="E128" s="374"/>
      <c r="F128" s="374"/>
      <c r="G128" s="374"/>
      <c r="H128" s="374"/>
      <c r="I128" s="374"/>
      <c r="J128" s="374"/>
      <c r="K128" s="374"/>
      <c r="L128" s="374"/>
      <c r="M128" s="374"/>
      <c r="N128" s="374"/>
      <c r="O128" s="374"/>
      <c r="P128" s="374"/>
      <c r="Q128" s="374">
        <f>SUM(Table183[[#This Row],[Empreitadas edificação
(apenas elegível para contratos de empreiatada celebrados a partir de 2020-02-01)
]:[Certificações Energéticas]])</f>
        <v>0</v>
      </c>
    </row>
    <row r="129" spans="1:17">
      <c r="A129" s="327" t="str">
        <f>+'Anexo II'!A127</f>
        <v>F122</v>
      </c>
      <c r="B129" s="406"/>
      <c r="C129" s="406"/>
      <c r="D129" s="327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>
        <f>SUM(Table183[[#This Row],[Empreitadas edificação
(apenas elegível para contratos de empreiatada celebrados a partir de 2020-02-01)
]:[Certificações Energéticas]])</f>
        <v>0</v>
      </c>
    </row>
    <row r="130" spans="1:17">
      <c r="A130" s="327" t="str">
        <f>+'Anexo II'!A128</f>
        <v>F123</v>
      </c>
      <c r="B130" s="406"/>
      <c r="C130" s="406"/>
      <c r="D130" s="327"/>
      <c r="E130" s="374"/>
      <c r="F130" s="374"/>
      <c r="G130" s="374"/>
      <c r="H130" s="374"/>
      <c r="I130" s="374"/>
      <c r="J130" s="374"/>
      <c r="K130" s="374"/>
      <c r="L130" s="374"/>
      <c r="M130" s="374"/>
      <c r="N130" s="374"/>
      <c r="O130" s="374"/>
      <c r="P130" s="374"/>
      <c r="Q130" s="374">
        <f>SUM(Table183[[#This Row],[Empreitadas edificação
(apenas elegível para contratos de empreiatada celebrados a partir de 2020-02-01)
]:[Certificações Energéticas]])</f>
        <v>0</v>
      </c>
    </row>
    <row r="131" spans="1:17">
      <c r="A131" s="327" t="str">
        <f>+'Anexo II'!A129</f>
        <v>F124</v>
      </c>
      <c r="B131" s="406"/>
      <c r="C131" s="406"/>
      <c r="D131" s="327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>
        <f>SUM(Table183[[#This Row],[Empreitadas edificação
(apenas elegível para contratos de empreiatada celebrados a partir de 2020-02-01)
]:[Certificações Energéticas]])</f>
        <v>0</v>
      </c>
    </row>
    <row r="132" spans="1:17">
      <c r="A132" s="327" t="str">
        <f>+'Anexo II'!A130</f>
        <v>F125</v>
      </c>
      <c r="B132" s="406"/>
      <c r="C132" s="406"/>
      <c r="D132" s="327"/>
      <c r="E132" s="374"/>
      <c r="F132" s="374"/>
      <c r="G132" s="374"/>
      <c r="H132" s="374"/>
      <c r="I132" s="374"/>
      <c r="J132" s="374"/>
      <c r="K132" s="374"/>
      <c r="L132" s="374"/>
      <c r="M132" s="374"/>
      <c r="N132" s="374"/>
      <c r="O132" s="374"/>
      <c r="P132" s="374"/>
      <c r="Q132" s="374">
        <f>SUM(Table183[[#This Row],[Empreitadas edificação
(apenas elegível para contratos de empreiatada celebrados a partir de 2020-02-01)
]:[Certificações Energéticas]])</f>
        <v>0</v>
      </c>
    </row>
    <row r="133" spans="1:17">
      <c r="A133" s="327" t="str">
        <f>+'Anexo II'!A131</f>
        <v>F126</v>
      </c>
      <c r="B133" s="406"/>
      <c r="C133" s="406"/>
      <c r="D133" s="327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>
        <f>SUM(Table183[[#This Row],[Empreitadas edificação
(apenas elegível para contratos de empreiatada celebrados a partir de 2020-02-01)
]:[Certificações Energéticas]])</f>
        <v>0</v>
      </c>
    </row>
    <row r="134" spans="1:17">
      <c r="A134" s="327" t="str">
        <f>+'Anexo II'!A132</f>
        <v>F127</v>
      </c>
      <c r="B134" s="406"/>
      <c r="C134" s="406"/>
      <c r="D134" s="327"/>
      <c r="E134" s="374"/>
      <c r="F134" s="374"/>
      <c r="G134" s="374"/>
      <c r="H134" s="374"/>
      <c r="I134" s="374"/>
      <c r="J134" s="374"/>
      <c r="K134" s="374"/>
      <c r="L134" s="374"/>
      <c r="M134" s="374"/>
      <c r="N134" s="374"/>
      <c r="O134" s="374"/>
      <c r="P134" s="374"/>
      <c r="Q134" s="374">
        <f>SUM(Table183[[#This Row],[Empreitadas edificação
(apenas elegível para contratos de empreiatada celebrados a partir de 2020-02-01)
]:[Certificações Energéticas]])</f>
        <v>0</v>
      </c>
    </row>
    <row r="135" spans="1:17">
      <c r="A135" s="327" t="str">
        <f>+'Anexo II'!A133</f>
        <v>F128</v>
      </c>
      <c r="B135" s="406"/>
      <c r="C135" s="406"/>
      <c r="D135" s="327"/>
      <c r="E135" s="374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/>
      <c r="Q135" s="374">
        <f>SUM(Table183[[#This Row],[Empreitadas edificação
(apenas elegível para contratos de empreiatada celebrados a partir de 2020-02-01)
]:[Certificações Energéticas]])</f>
        <v>0</v>
      </c>
    </row>
    <row r="136" spans="1:17">
      <c r="A136" s="327" t="str">
        <f>+'Anexo II'!A134</f>
        <v>F129</v>
      </c>
      <c r="B136" s="406"/>
      <c r="C136" s="406"/>
      <c r="D136" s="327"/>
      <c r="E136" s="374"/>
      <c r="F136" s="374"/>
      <c r="G136" s="374"/>
      <c r="H136" s="374"/>
      <c r="I136" s="374"/>
      <c r="J136" s="374"/>
      <c r="K136" s="374"/>
      <c r="L136" s="374"/>
      <c r="M136" s="374"/>
      <c r="N136" s="374"/>
      <c r="O136" s="374"/>
      <c r="P136" s="374"/>
      <c r="Q136" s="374">
        <f>SUM(Table183[[#This Row],[Empreitadas edificação
(apenas elegível para contratos de empreiatada celebrados a partir de 2020-02-01)
]:[Certificações Energéticas]])</f>
        <v>0</v>
      </c>
    </row>
    <row r="137" spans="1:17">
      <c r="A137" s="327" t="str">
        <f>+'Anexo II'!A135</f>
        <v>F130</v>
      </c>
      <c r="B137" s="406"/>
      <c r="C137" s="406"/>
      <c r="D137" s="327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>
        <f>SUM(Table183[[#This Row],[Empreitadas edificação
(apenas elegível para contratos de empreiatada celebrados a partir de 2020-02-01)
]:[Certificações Energéticas]])</f>
        <v>0</v>
      </c>
    </row>
    <row r="138" spans="1:17">
      <c r="A138" s="327" t="str">
        <f>+'Anexo II'!A136</f>
        <v>F131</v>
      </c>
      <c r="B138" s="406"/>
      <c r="C138" s="406"/>
      <c r="D138" s="327"/>
      <c r="E138" s="374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4"/>
      <c r="Q138" s="374">
        <f>SUM(Table183[[#This Row],[Empreitadas edificação
(apenas elegível para contratos de empreiatada celebrados a partir de 2020-02-01)
]:[Certificações Energéticas]])</f>
        <v>0</v>
      </c>
    </row>
    <row r="139" spans="1:17">
      <c r="A139" s="327" t="str">
        <f>+'Anexo II'!A137</f>
        <v>F132</v>
      </c>
      <c r="B139" s="406"/>
      <c r="C139" s="406"/>
      <c r="D139" s="327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>
        <f>SUM(Table183[[#This Row],[Empreitadas edificação
(apenas elegível para contratos de empreiatada celebrados a partir de 2020-02-01)
]:[Certificações Energéticas]])</f>
        <v>0</v>
      </c>
    </row>
    <row r="140" spans="1:17">
      <c r="A140" s="327" t="str">
        <f>+'Anexo II'!A138</f>
        <v>F133</v>
      </c>
      <c r="B140" s="406"/>
      <c r="C140" s="406"/>
      <c r="D140" s="327"/>
      <c r="E140" s="374"/>
      <c r="F140" s="374"/>
      <c r="G140" s="374"/>
      <c r="H140" s="374"/>
      <c r="I140" s="374"/>
      <c r="J140" s="374"/>
      <c r="K140" s="374"/>
      <c r="L140" s="374"/>
      <c r="M140" s="374"/>
      <c r="N140" s="374"/>
      <c r="O140" s="374"/>
      <c r="P140" s="374"/>
      <c r="Q140" s="374">
        <f>SUM(Table183[[#This Row],[Empreitadas edificação
(apenas elegível para contratos de empreiatada celebrados a partir de 2020-02-01)
]:[Certificações Energéticas]])</f>
        <v>0</v>
      </c>
    </row>
    <row r="141" spans="1:17">
      <c r="A141" s="327" t="str">
        <f>+'Anexo II'!A139</f>
        <v>F134</v>
      </c>
      <c r="B141" s="406"/>
      <c r="C141" s="406"/>
      <c r="D141" s="327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>
        <f>SUM(Table183[[#This Row],[Empreitadas edificação
(apenas elegível para contratos de empreiatada celebrados a partir de 2020-02-01)
]:[Certificações Energéticas]])</f>
        <v>0</v>
      </c>
    </row>
    <row r="142" spans="1:17">
      <c r="A142" s="327" t="str">
        <f>+'Anexo II'!A140</f>
        <v>F135</v>
      </c>
      <c r="B142" s="406"/>
      <c r="C142" s="406"/>
      <c r="D142" s="327"/>
      <c r="E142" s="374"/>
      <c r="F142" s="374"/>
      <c r="G142" s="374"/>
      <c r="H142" s="374"/>
      <c r="I142" s="374"/>
      <c r="J142" s="374"/>
      <c r="K142" s="374"/>
      <c r="L142" s="374"/>
      <c r="M142" s="374"/>
      <c r="N142" s="374"/>
      <c r="O142" s="374"/>
      <c r="P142" s="374"/>
      <c r="Q142" s="374">
        <f>SUM(Table183[[#This Row],[Empreitadas edificação
(apenas elegível para contratos de empreiatada celebrados a partir de 2020-02-01)
]:[Certificações Energéticas]])</f>
        <v>0</v>
      </c>
    </row>
    <row r="143" spans="1:17">
      <c r="A143" s="327" t="str">
        <f>+'Anexo II'!A141</f>
        <v>F136</v>
      </c>
      <c r="B143" s="406"/>
      <c r="C143" s="406"/>
      <c r="D143" s="327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>
        <f>SUM(Table183[[#This Row],[Empreitadas edificação
(apenas elegível para contratos de empreiatada celebrados a partir de 2020-02-01)
]:[Certificações Energéticas]])</f>
        <v>0</v>
      </c>
    </row>
    <row r="144" spans="1:17">
      <c r="A144" s="327" t="str">
        <f>+'Anexo II'!A142</f>
        <v>F137</v>
      </c>
      <c r="B144" s="406"/>
      <c r="C144" s="406"/>
      <c r="D144" s="327"/>
      <c r="E144" s="374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4"/>
      <c r="Q144" s="374">
        <f>SUM(Table183[[#This Row],[Empreitadas edificação
(apenas elegível para contratos de empreiatada celebrados a partir de 2020-02-01)
]:[Certificações Energéticas]])</f>
        <v>0</v>
      </c>
    </row>
    <row r="145" spans="1:17">
      <c r="A145" s="327" t="str">
        <f>+'Anexo II'!A143</f>
        <v>F138</v>
      </c>
      <c r="B145" s="406"/>
      <c r="C145" s="406"/>
      <c r="D145" s="327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>
        <f>SUM(Table183[[#This Row],[Empreitadas edificação
(apenas elegível para contratos de empreiatada celebrados a partir de 2020-02-01)
]:[Certificações Energéticas]])</f>
        <v>0</v>
      </c>
    </row>
    <row r="146" spans="1:17">
      <c r="A146" s="327" t="str">
        <f>+'Anexo II'!A144</f>
        <v>F139</v>
      </c>
      <c r="B146" s="406"/>
      <c r="C146" s="406"/>
      <c r="D146" s="327"/>
      <c r="E146" s="374"/>
      <c r="F146" s="374"/>
      <c r="G146" s="374"/>
      <c r="H146" s="374"/>
      <c r="I146" s="374"/>
      <c r="J146" s="374"/>
      <c r="K146" s="374"/>
      <c r="L146" s="374"/>
      <c r="M146" s="374"/>
      <c r="N146" s="374"/>
      <c r="O146" s="374"/>
      <c r="P146" s="374"/>
      <c r="Q146" s="374">
        <f>SUM(Table183[[#This Row],[Empreitadas edificação
(apenas elegível para contratos de empreiatada celebrados a partir de 2020-02-01)
]:[Certificações Energéticas]])</f>
        <v>0</v>
      </c>
    </row>
    <row r="147" spans="1:17">
      <c r="A147" s="327" t="str">
        <f>+'Anexo II'!A145</f>
        <v>F140</v>
      </c>
      <c r="B147" s="406"/>
      <c r="C147" s="406"/>
      <c r="D147" s="327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>
        <f>SUM(Table183[[#This Row],[Empreitadas edificação
(apenas elegível para contratos de empreiatada celebrados a partir de 2020-02-01)
]:[Certificações Energéticas]])</f>
        <v>0</v>
      </c>
    </row>
    <row r="148" spans="1:17">
      <c r="A148" s="327" t="str">
        <f>+'Anexo II'!A146</f>
        <v>F141</v>
      </c>
      <c r="B148" s="406"/>
      <c r="C148" s="406"/>
      <c r="D148" s="327"/>
      <c r="E148" s="374"/>
      <c r="F148" s="374"/>
      <c r="G148" s="374"/>
      <c r="H148" s="374"/>
      <c r="I148" s="374"/>
      <c r="J148" s="374"/>
      <c r="K148" s="374"/>
      <c r="L148" s="374"/>
      <c r="M148" s="374"/>
      <c r="N148" s="374"/>
      <c r="O148" s="374"/>
      <c r="P148" s="374"/>
      <c r="Q148" s="374">
        <f>SUM(Table183[[#This Row],[Empreitadas edificação
(apenas elegível para contratos de empreiatada celebrados a partir de 2020-02-01)
]:[Certificações Energéticas]])</f>
        <v>0</v>
      </c>
    </row>
    <row r="149" spans="1:17">
      <c r="A149" s="327" t="str">
        <f>+'Anexo II'!A147</f>
        <v>F142</v>
      </c>
      <c r="B149" s="406"/>
      <c r="C149" s="406"/>
      <c r="D149" s="327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>
        <f>SUM(Table183[[#This Row],[Empreitadas edificação
(apenas elegível para contratos de empreiatada celebrados a partir de 2020-02-01)
]:[Certificações Energéticas]])</f>
        <v>0</v>
      </c>
    </row>
    <row r="150" spans="1:17">
      <c r="A150" s="327" t="str">
        <f>+'Anexo II'!A148</f>
        <v>F143</v>
      </c>
      <c r="B150" s="406"/>
      <c r="C150" s="406"/>
      <c r="D150" s="327"/>
      <c r="E150" s="374"/>
      <c r="F150" s="374"/>
      <c r="G150" s="374"/>
      <c r="H150" s="374"/>
      <c r="I150" s="374"/>
      <c r="J150" s="374"/>
      <c r="K150" s="374"/>
      <c r="L150" s="374"/>
      <c r="M150" s="374"/>
      <c r="N150" s="374"/>
      <c r="O150" s="374"/>
      <c r="P150" s="374"/>
      <c r="Q150" s="374">
        <f>SUM(Table183[[#This Row],[Empreitadas edificação
(apenas elegível para contratos de empreiatada celebrados a partir de 2020-02-01)
]:[Certificações Energéticas]])</f>
        <v>0</v>
      </c>
    </row>
    <row r="151" spans="1:17">
      <c r="A151" s="327" t="str">
        <f>+'Anexo II'!A149</f>
        <v>F144</v>
      </c>
      <c r="B151" s="406"/>
      <c r="C151" s="406"/>
      <c r="D151" s="327">
        <v>2</v>
      </c>
      <c r="E151" s="374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/>
      <c r="Q151" s="374">
        <f>SUM(Table183[[#This Row],[Empreitadas edificação
(apenas elegível para contratos de empreiatada celebrados a partir de 2020-02-01)
]:[Certificações Energéticas]])</f>
        <v>0</v>
      </c>
    </row>
    <row r="152" spans="1:17">
      <c r="A152" s="327" t="str">
        <f>+'Anexo II'!A150</f>
        <v>F145</v>
      </c>
      <c r="B152" s="406"/>
      <c r="C152" s="406"/>
      <c r="D152" s="327"/>
      <c r="E152" s="374"/>
      <c r="F152" s="374"/>
      <c r="G152" s="374"/>
      <c r="H152" s="374"/>
      <c r="I152" s="374"/>
      <c r="J152" s="374"/>
      <c r="K152" s="374"/>
      <c r="L152" s="374"/>
      <c r="M152" s="374"/>
      <c r="N152" s="374"/>
      <c r="O152" s="374"/>
      <c r="P152" s="374"/>
      <c r="Q152" s="374">
        <f>SUM(Table183[[#This Row],[Empreitadas edificação
(apenas elegível para contratos de empreiatada celebrados a partir de 2020-02-01)
]:[Certificações Energéticas]])</f>
        <v>0</v>
      </c>
    </row>
    <row r="153" spans="1:17">
      <c r="A153" s="327" t="str">
        <f>+'Anexo II'!A151</f>
        <v>F146</v>
      </c>
      <c r="B153" s="406"/>
      <c r="C153" s="406"/>
      <c r="D153" s="327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>
        <f>SUM(Table183[[#This Row],[Empreitadas edificação
(apenas elegível para contratos de empreiatada celebrados a partir de 2020-02-01)
]:[Certificações Energéticas]])</f>
        <v>0</v>
      </c>
    </row>
    <row r="154" spans="1:17">
      <c r="A154" s="327" t="str">
        <f>+'Anexo II'!A152</f>
        <v>F147</v>
      </c>
      <c r="B154" s="406"/>
      <c r="C154" s="406"/>
      <c r="D154" s="327"/>
      <c r="E154" s="374"/>
      <c r="F154" s="374"/>
      <c r="G154" s="374"/>
      <c r="H154" s="374"/>
      <c r="I154" s="374"/>
      <c r="J154" s="374"/>
      <c r="K154" s="374"/>
      <c r="L154" s="374"/>
      <c r="M154" s="374"/>
      <c r="N154" s="374"/>
      <c r="O154" s="374"/>
      <c r="P154" s="374"/>
      <c r="Q154" s="374">
        <f>SUM(Table183[[#This Row],[Empreitadas edificação
(apenas elegível para contratos de empreiatada celebrados a partir de 2020-02-01)
]:[Certificações Energéticas]])</f>
        <v>0</v>
      </c>
    </row>
    <row r="155" spans="1:17">
      <c r="A155" s="327" t="str">
        <f>+'Anexo II'!A153</f>
        <v>F148</v>
      </c>
      <c r="B155" s="406"/>
      <c r="C155" s="406"/>
      <c r="D155" s="327"/>
      <c r="E155" s="374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/>
      <c r="Q155" s="374">
        <f>SUM(Table183[[#This Row],[Empreitadas edificação
(apenas elegível para contratos de empreiatada celebrados a partir de 2020-02-01)
]:[Certificações Energéticas]])</f>
        <v>0</v>
      </c>
    </row>
    <row r="156" spans="1:17">
      <c r="A156" s="327" t="str">
        <f>+'Anexo II'!A154</f>
        <v>F149</v>
      </c>
      <c r="B156" s="406"/>
      <c r="C156" s="406"/>
      <c r="D156" s="327"/>
      <c r="E156" s="374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/>
      <c r="Q156" s="374">
        <f>SUM(Table183[[#This Row],[Empreitadas edificação
(apenas elegível para contratos de empreiatada celebrados a partir de 2020-02-01)
]:[Certificações Energéticas]])</f>
        <v>0</v>
      </c>
    </row>
    <row r="157" spans="1:17">
      <c r="A157" s="327" t="str">
        <f>+'Anexo II'!A155</f>
        <v>F150</v>
      </c>
      <c r="B157" s="406"/>
      <c r="C157" s="406"/>
      <c r="D157" s="327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74">
        <f>SUM(Table183[[#This Row],[Empreitadas edificação
(apenas elegível para contratos de empreiatada celebrados a partir de 2020-02-01)
]:[Certificações Energéticas]])</f>
        <v>0</v>
      </c>
    </row>
    <row r="158" spans="1:17" ht="15">
      <c r="A158" s="405">
        <f>COUNTA(A8:A157)</f>
        <v>150</v>
      </c>
      <c r="B158" s="372">
        <f>SUBTOTAL(109,Table183[Área bruta privativa (m²)])</f>
        <v>0</v>
      </c>
      <c r="C158" s="372">
        <f>SUBTOTAL(109,Table183[Área bruta de construção (m²)])</f>
        <v>0</v>
      </c>
      <c r="D158" s="372"/>
      <c r="E158" s="372">
        <f>SUBTOTAL(109,Table183[Empreitadas edificação
(apenas elegível para contratos de empreiatada celebrados a partir de 2020-02-01)
])</f>
        <v>0</v>
      </c>
      <c r="F158" s="372"/>
      <c r="G158" s="372"/>
      <c r="H158" s="372">
        <f>SUBTOTAL(109,Table183[Trabalhos e fornecimentos com acessibilidades e de sustentabilidade ambiental])</f>
        <v>0</v>
      </c>
      <c r="I158" s="372">
        <f>SUBTOTAL(109,Table183[Fiscalização])</f>
        <v>0</v>
      </c>
      <c r="J158" s="372">
        <f>SUBTOTAL(109,Table183[Publicitação])</f>
        <v>0</v>
      </c>
      <c r="K158" s="372">
        <f>SUBTOTAL(109,Table183[Registos])</f>
        <v>0</v>
      </c>
      <c r="L158" s="372">
        <f>SUBTOTAL(109,Table183[Projetos])</f>
        <v>0</v>
      </c>
      <c r="M158" s="372">
        <f>SUBTOTAL(109,Table183[Segurança de Obra])</f>
        <v>0</v>
      </c>
      <c r="N158" s="372">
        <f>SUBTOTAL(109,Table183[Atos Notariais])</f>
        <v>0</v>
      </c>
      <c r="O158" s="372">
        <f>SUBTOTAL(109,Table183[Despesas com arrendamento temporário])</f>
        <v>0</v>
      </c>
      <c r="P158" s="372">
        <f>SUBTOTAL(109,Table183[Certificações Energéticas])</f>
        <v>0</v>
      </c>
      <c r="Q158" s="404">
        <f>SUBTOTAL(109,Table183[Total])</f>
        <v>0</v>
      </c>
    </row>
  </sheetData>
  <mergeCells count="2">
    <mergeCell ref="A2:N2"/>
    <mergeCell ref="A3:N3"/>
  </mergeCells>
  <conditionalFormatting sqref="A8:D157">
    <cfRule type="duplicateValues" dxfId="273" priority="84"/>
  </conditionalFormatting>
  <hyperlinks>
    <hyperlink ref="D6" r:id="rId1" display="Consulta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topLeftCell="A70" zoomScaleNormal="100" zoomScaleSheetLayoutView="100" workbookViewId="0">
      <selection activeCell="C98" sqref="C98:C99"/>
    </sheetView>
  </sheetViews>
  <sheetFormatPr defaultRowHeight="15.75"/>
  <cols>
    <col min="2" max="2" width="8.85546875" style="300" customWidth="1"/>
    <col min="3" max="3" width="48.42578125" style="301" customWidth="1"/>
    <col min="4" max="5" width="10.5703125" style="220" customWidth="1"/>
    <col min="6" max="6" width="10.5703125" customWidth="1"/>
    <col min="7" max="7" width="10.5703125" style="302" customWidth="1"/>
  </cols>
  <sheetData>
    <row r="1" spans="2:9" ht="51" customHeight="1">
      <c r="B1" s="581" t="s">
        <v>1964</v>
      </c>
      <c r="C1" s="581"/>
      <c r="D1" s="581"/>
      <c r="E1" s="581"/>
      <c r="F1" s="581"/>
      <c r="G1" s="581"/>
      <c r="H1" s="204"/>
      <c r="I1" s="204"/>
    </row>
    <row r="2" spans="2:9">
      <c r="B2" s="205"/>
      <c r="C2" s="206"/>
      <c r="D2" s="207"/>
      <c r="E2" s="208"/>
      <c r="F2" s="209"/>
      <c r="G2" s="210"/>
      <c r="H2" s="204"/>
      <c r="I2" s="204"/>
    </row>
    <row r="3" spans="2:9">
      <c r="B3" s="211" t="s">
        <v>1965</v>
      </c>
      <c r="C3" s="212" t="s">
        <v>1966</v>
      </c>
      <c r="D3" s="213"/>
      <c r="E3" s="214"/>
      <c r="F3" s="215"/>
      <c r="G3" s="216"/>
      <c r="H3" s="204"/>
      <c r="I3" s="204"/>
    </row>
    <row r="4" spans="2:9">
      <c r="B4" s="205"/>
      <c r="C4" s="206"/>
      <c r="D4" s="207"/>
      <c r="E4" s="217"/>
      <c r="F4" s="218"/>
      <c r="G4" s="219"/>
      <c r="H4" s="204"/>
      <c r="I4" s="204"/>
    </row>
    <row r="5" spans="2:9" s="220" customFormat="1" ht="15">
      <c r="B5" s="562" t="s">
        <v>1967</v>
      </c>
      <c r="C5" s="564" t="s">
        <v>1968</v>
      </c>
      <c r="D5" s="566" t="s">
        <v>1969</v>
      </c>
      <c r="E5" s="567"/>
      <c r="F5" s="566" t="s">
        <v>1970</v>
      </c>
      <c r="G5" s="567"/>
      <c r="H5" s="204"/>
      <c r="I5" s="204"/>
    </row>
    <row r="6" spans="2:9" s="220" customFormat="1" ht="15">
      <c r="B6" s="563"/>
      <c r="C6" s="565"/>
      <c r="D6" s="221" t="s">
        <v>1971</v>
      </c>
      <c r="E6" s="222" t="s">
        <v>1972</v>
      </c>
      <c r="F6" s="221" t="s">
        <v>1973</v>
      </c>
      <c r="G6" s="222" t="s">
        <v>1974</v>
      </c>
      <c r="H6" s="204"/>
      <c r="I6" s="204"/>
    </row>
    <row r="7" spans="2:9" ht="30">
      <c r="B7" s="223" t="s">
        <v>1975</v>
      </c>
      <c r="C7" s="224" t="s">
        <v>1976</v>
      </c>
      <c r="D7" s="225"/>
      <c r="E7" s="226">
        <v>2.5</v>
      </c>
      <c r="F7" s="227"/>
      <c r="G7" s="546">
        <f>IF(D3="ü",E7,IF(F8="ü",D8,IF(F9="ü",D9,IF(F10="ü",D10,0))))</f>
        <v>0</v>
      </c>
      <c r="H7" s="204"/>
      <c r="I7" s="204"/>
    </row>
    <row r="8" spans="2:9" ht="15">
      <c r="B8" s="228" t="s">
        <v>1977</v>
      </c>
      <c r="C8" s="229" t="s">
        <v>1978</v>
      </c>
      <c r="D8" s="230">
        <v>2.5</v>
      </c>
      <c r="E8" s="231"/>
      <c r="F8" s="213"/>
      <c r="G8" s="547"/>
      <c r="H8" s="204"/>
      <c r="I8" s="232"/>
    </row>
    <row r="9" spans="2:9" ht="15">
      <c r="B9" s="233" t="s">
        <v>1979</v>
      </c>
      <c r="C9" s="234" t="s">
        <v>1980</v>
      </c>
      <c r="D9" s="230">
        <v>1.5</v>
      </c>
      <c r="E9" s="231"/>
      <c r="F9" s="213"/>
      <c r="G9" s="547"/>
      <c r="H9" s="204"/>
      <c r="I9" s="204"/>
    </row>
    <row r="10" spans="2:9" ht="15">
      <c r="B10" s="233" t="s">
        <v>1981</v>
      </c>
      <c r="C10" s="234" t="s">
        <v>1982</v>
      </c>
      <c r="D10" s="235">
        <v>1</v>
      </c>
      <c r="E10" s="236"/>
      <c r="F10" s="213"/>
      <c r="G10" s="548"/>
      <c r="H10" s="204"/>
      <c r="I10" s="204"/>
    </row>
    <row r="11" spans="2:9" ht="15">
      <c r="B11" s="223" t="s">
        <v>1983</v>
      </c>
      <c r="C11" s="224" t="s">
        <v>1984</v>
      </c>
      <c r="D11" s="225"/>
      <c r="E11" s="226">
        <v>2.5</v>
      </c>
      <c r="F11" s="227"/>
      <c r="G11" s="546">
        <f>IF(D3="ü",E11,IF(F12="ü",D12,IF(F13="ü",D13,0)))</f>
        <v>0</v>
      </c>
      <c r="H11" s="204"/>
      <c r="I11" s="204"/>
    </row>
    <row r="12" spans="2:9" ht="15">
      <c r="B12" s="237" t="s">
        <v>1977</v>
      </c>
      <c r="C12" s="238" t="s">
        <v>1985</v>
      </c>
      <c r="D12" s="230">
        <v>2.5</v>
      </c>
      <c r="E12" s="231"/>
      <c r="F12" s="213"/>
      <c r="G12" s="547"/>
      <c r="H12" s="204"/>
      <c r="I12" s="204"/>
    </row>
    <row r="13" spans="2:9" ht="15">
      <c r="B13" s="228" t="s">
        <v>1979</v>
      </c>
      <c r="C13" s="229" t="s">
        <v>1986</v>
      </c>
      <c r="D13" s="235">
        <v>1.5</v>
      </c>
      <c r="E13" s="236"/>
      <c r="F13" s="213"/>
      <c r="G13" s="548"/>
      <c r="H13" s="204"/>
      <c r="I13" s="204"/>
    </row>
    <row r="14" spans="2:9" ht="15">
      <c r="B14" s="223" t="s">
        <v>1987</v>
      </c>
      <c r="C14" s="224" t="s">
        <v>1988</v>
      </c>
      <c r="D14" s="225"/>
      <c r="E14" s="226">
        <v>2</v>
      </c>
      <c r="F14" s="227"/>
      <c r="G14" s="546">
        <f>SUM(IF(F15="ü",D15,0),IF(F16="ü",D16,0))</f>
        <v>0</v>
      </c>
      <c r="H14" s="239"/>
      <c r="I14" s="239"/>
    </row>
    <row r="15" spans="2:9" ht="25.5">
      <c r="B15" s="237" t="s">
        <v>1977</v>
      </c>
      <c r="C15" s="238" t="s">
        <v>1989</v>
      </c>
      <c r="D15" s="230">
        <v>1.5</v>
      </c>
      <c r="E15" s="231"/>
      <c r="F15" s="213"/>
      <c r="G15" s="547"/>
      <c r="H15" s="239"/>
      <c r="I15" s="239"/>
    </row>
    <row r="16" spans="2:9" ht="25.5">
      <c r="B16" s="240" t="s">
        <v>1979</v>
      </c>
      <c r="C16" s="241" t="s">
        <v>1990</v>
      </c>
      <c r="D16" s="235">
        <v>0.5</v>
      </c>
      <c r="E16" s="236"/>
      <c r="F16" s="213"/>
      <c r="G16" s="548"/>
      <c r="H16" s="239"/>
      <c r="I16" s="239"/>
    </row>
    <row r="17" spans="2:7" ht="15">
      <c r="B17" s="223" t="s">
        <v>1991</v>
      </c>
      <c r="C17" s="224" t="s">
        <v>1992</v>
      </c>
      <c r="D17" s="225"/>
      <c r="E17" s="226">
        <v>2</v>
      </c>
      <c r="F17" s="227"/>
      <c r="G17" s="546">
        <f>IF(F18="ü",D18,IF(F19="ü",D19,0))</f>
        <v>0</v>
      </c>
    </row>
    <row r="18" spans="2:7" ht="51">
      <c r="B18" s="228" t="s">
        <v>1977</v>
      </c>
      <c r="C18" s="229" t="s">
        <v>1993</v>
      </c>
      <c r="D18" s="230">
        <v>2</v>
      </c>
      <c r="E18" s="231"/>
      <c r="F18" s="213"/>
      <c r="G18" s="547"/>
    </row>
    <row r="19" spans="2:7" ht="51">
      <c r="B19" s="240" t="s">
        <v>1979</v>
      </c>
      <c r="C19" s="241" t="s">
        <v>1994</v>
      </c>
      <c r="D19" s="235">
        <v>1</v>
      </c>
      <c r="E19" s="236"/>
      <c r="F19" s="213"/>
      <c r="G19" s="548"/>
    </row>
    <row r="20" spans="2:7" ht="15">
      <c r="B20" s="223" t="s">
        <v>1995</v>
      </c>
      <c r="C20" s="224" t="s">
        <v>1996</v>
      </c>
      <c r="D20" s="225"/>
      <c r="E20" s="226">
        <v>1</v>
      </c>
      <c r="F20" s="227"/>
      <c r="G20" s="546">
        <f>SUM(IF(F21="ü",D21,0),IF(F22="ü",D22,0))</f>
        <v>0</v>
      </c>
    </row>
    <row r="21" spans="2:7" ht="38.25">
      <c r="B21" s="237" t="s">
        <v>1977</v>
      </c>
      <c r="C21" s="238" t="s">
        <v>1997</v>
      </c>
      <c r="D21" s="230">
        <v>0.5</v>
      </c>
      <c r="E21" s="231"/>
      <c r="F21" s="213"/>
      <c r="G21" s="547"/>
    </row>
    <row r="22" spans="2:7" ht="15">
      <c r="B22" s="240" t="s">
        <v>1979</v>
      </c>
      <c r="C22" s="241" t="s">
        <v>1998</v>
      </c>
      <c r="D22" s="235">
        <v>0.5</v>
      </c>
      <c r="E22" s="236"/>
      <c r="F22" s="213"/>
      <c r="G22" s="548"/>
    </row>
    <row r="23" spans="2:7" ht="15">
      <c r="B23" s="205"/>
      <c r="C23" s="242" t="s">
        <v>1999</v>
      </c>
      <c r="D23" s="577">
        <v>10</v>
      </c>
      <c r="E23" s="578"/>
      <c r="F23" s="579">
        <f>SUM(G7:G22)</f>
        <v>0</v>
      </c>
      <c r="G23" s="580"/>
    </row>
    <row r="24" spans="2:7" ht="15">
      <c r="B24" s="205"/>
      <c r="C24" s="242"/>
      <c r="D24" s="243"/>
      <c r="E24" s="243"/>
      <c r="F24" s="244"/>
      <c r="G24" s="244"/>
    </row>
    <row r="25" spans="2:7">
      <c r="B25" s="205"/>
      <c r="C25" s="206"/>
      <c r="D25" s="207"/>
      <c r="E25" s="208"/>
      <c r="F25" s="209"/>
      <c r="G25" s="210"/>
    </row>
    <row r="26" spans="2:7" ht="15">
      <c r="B26" s="562" t="s">
        <v>2000</v>
      </c>
      <c r="C26" s="564" t="s">
        <v>2001</v>
      </c>
      <c r="D26" s="566" t="s">
        <v>1969</v>
      </c>
      <c r="E26" s="567"/>
      <c r="F26" s="568" t="s">
        <v>1970</v>
      </c>
      <c r="G26" s="569"/>
    </row>
    <row r="27" spans="2:7" ht="15">
      <c r="B27" s="563"/>
      <c r="C27" s="565"/>
      <c r="D27" s="221" t="s">
        <v>1971</v>
      </c>
      <c r="E27" s="222" t="s">
        <v>1972</v>
      </c>
      <c r="F27" s="221" t="s">
        <v>1973</v>
      </c>
      <c r="G27" s="222" t="s">
        <v>1974</v>
      </c>
    </row>
    <row r="28" spans="2:7" ht="15">
      <c r="B28" s="223" t="s">
        <v>2002</v>
      </c>
      <c r="C28" s="224" t="s">
        <v>2003</v>
      </c>
      <c r="D28" s="245"/>
      <c r="E28" s="246">
        <f>SUM(D29:D31)</f>
        <v>2</v>
      </c>
      <c r="F28" s="227"/>
      <c r="G28" s="546">
        <f>SUM(IF(F29="ü",D29,0),IF(F30="ü",D30,0),IF(F31="ü",D31,0))</f>
        <v>0</v>
      </c>
    </row>
    <row r="29" spans="2:7" ht="38.25">
      <c r="B29" s="228" t="s">
        <v>1977</v>
      </c>
      <c r="C29" s="238" t="s">
        <v>2004</v>
      </c>
      <c r="D29" s="247">
        <v>1</v>
      </c>
      <c r="E29" s="248"/>
      <c r="F29" s="213"/>
      <c r="G29" s="547"/>
    </row>
    <row r="30" spans="2:7" ht="25.5">
      <c r="B30" s="228" t="s">
        <v>1979</v>
      </c>
      <c r="C30" s="229" t="s">
        <v>2005</v>
      </c>
      <c r="D30" s="249">
        <v>0.5</v>
      </c>
      <c r="E30" s="248"/>
      <c r="F30" s="213"/>
      <c r="G30" s="547"/>
    </row>
    <row r="31" spans="2:7" ht="38.25">
      <c r="B31" s="233" t="s">
        <v>1981</v>
      </c>
      <c r="C31" s="234" t="s">
        <v>2006</v>
      </c>
      <c r="D31" s="250">
        <v>0.5</v>
      </c>
      <c r="E31" s="251"/>
      <c r="F31" s="213"/>
      <c r="G31" s="548"/>
    </row>
    <row r="32" spans="2:7" ht="15" customHeight="1">
      <c r="B32" s="223" t="s">
        <v>2007</v>
      </c>
      <c r="C32" s="224" t="s">
        <v>2008</v>
      </c>
      <c r="D32" s="245"/>
      <c r="E32" s="246">
        <v>2</v>
      </c>
      <c r="F32" s="227"/>
      <c r="G32" s="546">
        <f>IF(F33="ü",D33,IF(F34="ü",D34,0))</f>
        <v>0</v>
      </c>
    </row>
    <row r="33" spans="2:8" ht="15" customHeight="1">
      <c r="B33" s="228" t="s">
        <v>1977</v>
      </c>
      <c r="C33" s="229" t="s">
        <v>2009</v>
      </c>
      <c r="D33" s="249">
        <v>2</v>
      </c>
      <c r="E33" s="248"/>
      <c r="F33" s="213"/>
      <c r="G33" s="547"/>
    </row>
    <row r="34" spans="2:8" ht="15" customHeight="1">
      <c r="B34" s="233" t="s">
        <v>1979</v>
      </c>
      <c r="C34" s="234" t="s">
        <v>2010</v>
      </c>
      <c r="D34" s="250">
        <v>0.5</v>
      </c>
      <c r="E34" s="251"/>
      <c r="F34" s="213"/>
      <c r="G34" s="547"/>
      <c r="H34" s="239"/>
    </row>
    <row r="35" spans="2:8" ht="15">
      <c r="B35" s="223" t="s">
        <v>2011</v>
      </c>
      <c r="C35" s="224" t="s">
        <v>2012</v>
      </c>
      <c r="D35" s="245"/>
      <c r="E35" s="246">
        <v>2</v>
      </c>
      <c r="F35" s="227"/>
      <c r="G35" s="546">
        <f>SUM(IF(F36="ü",D36,0),IF(F37="ü",D37,0),IF(F38="ü",D38,0))</f>
        <v>0</v>
      </c>
      <c r="H35" s="239"/>
    </row>
    <row r="36" spans="2:8" ht="38.25">
      <c r="B36" s="228" t="s">
        <v>1977</v>
      </c>
      <c r="C36" s="238" t="s">
        <v>2013</v>
      </c>
      <c r="D36" s="247">
        <v>1</v>
      </c>
      <c r="E36" s="248"/>
      <c r="F36" s="213"/>
      <c r="G36" s="547"/>
      <c r="H36" s="239"/>
    </row>
    <row r="37" spans="2:8" ht="15">
      <c r="B37" s="228" t="s">
        <v>1979</v>
      </c>
      <c r="C37" s="229" t="s">
        <v>2014</v>
      </c>
      <c r="D37" s="249">
        <v>0.5</v>
      </c>
      <c r="E37" s="248"/>
      <c r="F37" s="213"/>
      <c r="G37" s="547"/>
      <c r="H37" s="239"/>
    </row>
    <row r="38" spans="2:8" ht="15">
      <c r="B38" s="233" t="s">
        <v>1981</v>
      </c>
      <c r="C38" s="234" t="s">
        <v>2015</v>
      </c>
      <c r="D38" s="250">
        <v>0.5</v>
      </c>
      <c r="E38" s="251"/>
      <c r="F38" s="213"/>
      <c r="G38" s="548"/>
      <c r="H38" s="239"/>
    </row>
    <row r="39" spans="2:8" ht="15">
      <c r="B39" s="223" t="s">
        <v>2016</v>
      </c>
      <c r="C39" s="224" t="s">
        <v>2017</v>
      </c>
      <c r="D39" s="245"/>
      <c r="E39" s="246">
        <v>1.5</v>
      </c>
      <c r="F39" s="227"/>
      <c r="G39" s="546">
        <f>IF(F40="ü",D40,IF(F41="ü",D41,0))</f>
        <v>0</v>
      </c>
      <c r="H39" s="239"/>
    </row>
    <row r="40" spans="2:8" ht="25.5">
      <c r="B40" s="228" t="s">
        <v>1977</v>
      </c>
      <c r="C40" s="229" t="s">
        <v>2018</v>
      </c>
      <c r="D40" s="249">
        <v>1.5</v>
      </c>
      <c r="E40" s="248"/>
      <c r="F40" s="213"/>
      <c r="G40" s="547"/>
      <c r="H40" s="239"/>
    </row>
    <row r="41" spans="2:8" ht="15">
      <c r="B41" s="233" t="s">
        <v>1979</v>
      </c>
      <c r="C41" s="234" t="s">
        <v>2019</v>
      </c>
      <c r="D41" s="250">
        <v>0.75</v>
      </c>
      <c r="E41" s="251"/>
      <c r="F41" s="213"/>
      <c r="G41" s="548"/>
      <c r="H41" s="239"/>
    </row>
    <row r="42" spans="2:8" ht="30">
      <c r="B42" s="223" t="s">
        <v>2020</v>
      </c>
      <c r="C42" s="224" t="s">
        <v>2021</v>
      </c>
      <c r="D42" s="245"/>
      <c r="E42" s="246">
        <v>1.5</v>
      </c>
      <c r="F42" s="227"/>
      <c r="G42" s="546">
        <f>IF(F43="ü",D43,IF(F44="ü",D44,IF(F45="ü",D45,0)))</f>
        <v>0</v>
      </c>
      <c r="H42" s="239"/>
    </row>
    <row r="43" spans="2:8" ht="15">
      <c r="B43" s="237" t="s">
        <v>1977</v>
      </c>
      <c r="C43" s="238" t="s">
        <v>2022</v>
      </c>
      <c r="D43" s="247">
        <v>1.5</v>
      </c>
      <c r="E43" s="252"/>
      <c r="F43" s="213"/>
      <c r="G43" s="547"/>
      <c r="H43" s="239"/>
    </row>
    <row r="44" spans="2:8" ht="15">
      <c r="B44" s="228" t="s">
        <v>1979</v>
      </c>
      <c r="C44" s="229" t="s">
        <v>2023</v>
      </c>
      <c r="D44" s="249">
        <v>1</v>
      </c>
      <c r="E44" s="248"/>
      <c r="F44" s="213"/>
      <c r="G44" s="547"/>
      <c r="H44" s="239"/>
    </row>
    <row r="45" spans="2:8" ht="15">
      <c r="B45" s="233" t="s">
        <v>1981</v>
      </c>
      <c r="C45" s="234" t="s">
        <v>2024</v>
      </c>
      <c r="D45" s="250">
        <v>0.5</v>
      </c>
      <c r="E45" s="251"/>
      <c r="F45" s="213"/>
      <c r="G45" s="548"/>
      <c r="H45" s="239"/>
    </row>
    <row r="46" spans="2:8" ht="30">
      <c r="B46" s="223" t="s">
        <v>2025</v>
      </c>
      <c r="C46" s="224" t="s">
        <v>2026</v>
      </c>
      <c r="D46" s="245"/>
      <c r="E46" s="246">
        <v>1</v>
      </c>
      <c r="F46" s="227"/>
      <c r="G46" s="553">
        <f>IF(F47="ü",D47,0)</f>
        <v>0</v>
      </c>
      <c r="H46" s="239"/>
    </row>
    <row r="47" spans="2:8" ht="38.25">
      <c r="B47" s="253" t="s">
        <v>1977</v>
      </c>
      <c r="C47" s="254" t="s">
        <v>2027</v>
      </c>
      <c r="D47" s="255">
        <v>1</v>
      </c>
      <c r="E47" s="256"/>
      <c r="F47" s="213"/>
      <c r="G47" s="554"/>
      <c r="H47" s="239"/>
    </row>
    <row r="48" spans="2:8" ht="15">
      <c r="B48" s="205"/>
      <c r="C48" s="242" t="s">
        <v>1999</v>
      </c>
      <c r="D48" s="573">
        <v>10</v>
      </c>
      <c r="E48" s="574"/>
      <c r="F48" s="575">
        <f>SUM(G28:G47)</f>
        <v>0</v>
      </c>
      <c r="G48" s="576"/>
      <c r="H48" s="239"/>
    </row>
    <row r="49" spans="2:8">
      <c r="B49" s="257"/>
      <c r="C49" s="258"/>
      <c r="D49" s="243"/>
      <c r="E49" s="243"/>
      <c r="F49" s="259"/>
      <c r="G49" s="210"/>
      <c r="H49" s="239"/>
    </row>
    <row r="50" spans="2:8">
      <c r="B50" s="257"/>
      <c r="C50" s="258"/>
      <c r="D50" s="243"/>
      <c r="E50" s="243"/>
      <c r="F50" s="259"/>
      <c r="G50" s="210"/>
      <c r="H50" s="239"/>
    </row>
    <row r="51" spans="2:8" ht="15">
      <c r="B51" s="562" t="s">
        <v>2028</v>
      </c>
      <c r="C51" s="564" t="s">
        <v>2029</v>
      </c>
      <c r="D51" s="566" t="s">
        <v>1969</v>
      </c>
      <c r="E51" s="567"/>
      <c r="F51" s="566" t="s">
        <v>1970</v>
      </c>
      <c r="G51" s="567"/>
      <c r="H51" s="239"/>
    </row>
    <row r="52" spans="2:8" ht="15">
      <c r="B52" s="563"/>
      <c r="C52" s="565"/>
      <c r="D52" s="221" t="s">
        <v>1971</v>
      </c>
      <c r="E52" s="222" t="s">
        <v>1972</v>
      </c>
      <c r="F52" s="221" t="s">
        <v>1973</v>
      </c>
      <c r="G52" s="222" t="s">
        <v>1974</v>
      </c>
      <c r="H52" s="239"/>
    </row>
    <row r="53" spans="2:8" ht="15">
      <c r="B53" s="260" t="s">
        <v>2030</v>
      </c>
      <c r="C53" s="261" t="s">
        <v>2031</v>
      </c>
      <c r="D53" s="262"/>
      <c r="E53" s="263">
        <v>6</v>
      </c>
      <c r="F53" s="560">
        <f>SUM(G54:G66)</f>
        <v>0</v>
      </c>
      <c r="G53" s="561"/>
      <c r="H53" s="239"/>
    </row>
    <row r="54" spans="2:8" ht="15">
      <c r="B54" s="223" t="s">
        <v>2032</v>
      </c>
      <c r="C54" s="224" t="s">
        <v>2033</v>
      </c>
      <c r="D54" s="245"/>
      <c r="E54" s="246">
        <v>1.5</v>
      </c>
      <c r="F54" s="227"/>
      <c r="G54" s="553">
        <f>IF(F55="ü",D55,0)</f>
        <v>0</v>
      </c>
      <c r="H54" s="239"/>
    </row>
    <row r="55" spans="2:8" ht="25.5">
      <c r="B55" s="264" t="s">
        <v>1977</v>
      </c>
      <c r="C55" s="258" t="s">
        <v>2034</v>
      </c>
      <c r="D55" s="265">
        <v>1.5</v>
      </c>
      <c r="E55" s="266"/>
      <c r="F55" s="213"/>
      <c r="G55" s="554"/>
      <c r="H55" s="239"/>
    </row>
    <row r="56" spans="2:8" ht="15">
      <c r="B56" s="223" t="s">
        <v>2035</v>
      </c>
      <c r="C56" s="224" t="s">
        <v>2036</v>
      </c>
      <c r="D56" s="245"/>
      <c r="E56" s="246">
        <v>1.5</v>
      </c>
      <c r="F56" s="227"/>
      <c r="G56" s="546">
        <f>IF(F57="ü",D57,IF(F58="ü",D58,0))</f>
        <v>0</v>
      </c>
      <c r="H56" s="239"/>
    </row>
    <row r="57" spans="2:8" ht="15">
      <c r="B57" s="237" t="s">
        <v>1977</v>
      </c>
      <c r="C57" s="229" t="s">
        <v>2037</v>
      </c>
      <c r="D57" s="249">
        <v>1.5</v>
      </c>
      <c r="E57" s="248"/>
      <c r="F57" s="213"/>
      <c r="G57" s="547"/>
      <c r="H57" s="239"/>
    </row>
    <row r="58" spans="2:8" ht="15">
      <c r="B58" s="233" t="s">
        <v>1979</v>
      </c>
      <c r="C58" s="234" t="s">
        <v>2038</v>
      </c>
      <c r="D58" s="250">
        <v>1</v>
      </c>
      <c r="E58" s="251"/>
      <c r="F58" s="213"/>
      <c r="G58" s="548"/>
      <c r="H58" s="239"/>
    </row>
    <row r="59" spans="2:8" ht="15">
      <c r="B59" s="223" t="s">
        <v>2039</v>
      </c>
      <c r="C59" s="224" t="s">
        <v>2040</v>
      </c>
      <c r="D59" s="245"/>
      <c r="E59" s="246">
        <v>1</v>
      </c>
      <c r="F59" s="227"/>
      <c r="G59" s="546">
        <f>IF(F60="ü",D60,IF(F61="ü",D61,0))</f>
        <v>0</v>
      </c>
      <c r="H59" s="239"/>
    </row>
    <row r="60" spans="2:8" ht="25.5">
      <c r="B60" s="237" t="s">
        <v>1977</v>
      </c>
      <c r="C60" s="267" t="s">
        <v>2041</v>
      </c>
      <c r="D60" s="249">
        <v>1</v>
      </c>
      <c r="E60" s="248"/>
      <c r="F60" s="213"/>
      <c r="G60" s="547"/>
      <c r="H60" s="239"/>
    </row>
    <row r="61" spans="2:8" ht="25.5">
      <c r="B61" s="233" t="s">
        <v>1979</v>
      </c>
      <c r="C61" s="268" t="s">
        <v>2042</v>
      </c>
      <c r="D61" s="250">
        <v>0.5</v>
      </c>
      <c r="E61" s="251"/>
      <c r="F61" s="213"/>
      <c r="G61" s="548"/>
      <c r="H61" s="239"/>
    </row>
    <row r="62" spans="2:8" ht="30">
      <c r="B62" s="223" t="s">
        <v>2043</v>
      </c>
      <c r="C62" s="224" t="s">
        <v>2044</v>
      </c>
      <c r="D62" s="245"/>
      <c r="E62" s="246">
        <v>1</v>
      </c>
      <c r="F62" s="227"/>
      <c r="G62" s="553">
        <f>IF(F63="ü",D63,0)</f>
        <v>0</v>
      </c>
      <c r="H62" s="239"/>
    </row>
    <row r="63" spans="2:8" ht="15">
      <c r="B63" s="264" t="s">
        <v>1977</v>
      </c>
      <c r="C63" s="258" t="s">
        <v>2045</v>
      </c>
      <c r="D63" s="265">
        <v>1</v>
      </c>
      <c r="E63" s="266"/>
      <c r="F63" s="213"/>
      <c r="G63" s="554"/>
      <c r="H63" s="239"/>
    </row>
    <row r="64" spans="2:8" ht="15">
      <c r="B64" s="223" t="s">
        <v>2046</v>
      </c>
      <c r="C64" s="224" t="s">
        <v>2047</v>
      </c>
      <c r="D64" s="245"/>
      <c r="E64" s="246">
        <v>1</v>
      </c>
      <c r="F64" s="227"/>
      <c r="G64" s="546" t="str">
        <f>IF(F65="ü",D65,IF(F66="ü",D66,""))</f>
        <v/>
      </c>
      <c r="H64" s="239"/>
    </row>
    <row r="65" spans="2:8" ht="15">
      <c r="B65" s="228" t="s">
        <v>1977</v>
      </c>
      <c r="C65" s="229" t="s">
        <v>2048</v>
      </c>
      <c r="D65" s="249">
        <v>1</v>
      </c>
      <c r="E65" s="248"/>
      <c r="F65" s="213"/>
      <c r="G65" s="547"/>
      <c r="H65" s="239"/>
    </row>
    <row r="66" spans="2:8" ht="15">
      <c r="B66" s="233" t="s">
        <v>1979</v>
      </c>
      <c r="C66" s="234" t="s">
        <v>2049</v>
      </c>
      <c r="D66" s="250">
        <v>0.5</v>
      </c>
      <c r="E66" s="251"/>
      <c r="F66" s="213"/>
      <c r="G66" s="548"/>
    </row>
    <row r="67" spans="2:8" ht="15.75" customHeight="1">
      <c r="B67" s="260" t="s">
        <v>2050</v>
      </c>
      <c r="C67" s="261" t="s">
        <v>2051</v>
      </c>
      <c r="D67" s="262"/>
      <c r="E67" s="263">
        <v>8</v>
      </c>
      <c r="F67" s="560">
        <f>SUM(G68:G86)</f>
        <v>0</v>
      </c>
      <c r="G67" s="561"/>
    </row>
    <row r="68" spans="2:8" ht="15">
      <c r="B68" s="223" t="s">
        <v>2052</v>
      </c>
      <c r="C68" s="224" t="s">
        <v>2053</v>
      </c>
      <c r="D68" s="245"/>
      <c r="E68" s="246">
        <v>2</v>
      </c>
      <c r="F68" s="227"/>
      <c r="G68" s="553">
        <f>IF(F69="ü",D69,IF(F70="ü",D70,IF(F71="ü",D71,0)))+IF(F72="ü",D72,0)</f>
        <v>0</v>
      </c>
    </row>
    <row r="69" spans="2:8" ht="15">
      <c r="B69" s="237" t="s">
        <v>1977</v>
      </c>
      <c r="C69" s="238" t="s">
        <v>2054</v>
      </c>
      <c r="D69" s="247">
        <v>1.5</v>
      </c>
      <c r="E69" s="252"/>
      <c r="F69" s="213"/>
      <c r="G69" s="572"/>
    </row>
    <row r="70" spans="2:8" ht="15">
      <c r="B70" s="237" t="s">
        <v>1979</v>
      </c>
      <c r="C70" s="238" t="s">
        <v>2055</v>
      </c>
      <c r="D70" s="247">
        <v>1</v>
      </c>
      <c r="E70" s="252"/>
      <c r="F70" s="213"/>
      <c r="G70" s="572"/>
    </row>
    <row r="71" spans="2:8" ht="15">
      <c r="B71" s="228" t="s">
        <v>1981</v>
      </c>
      <c r="C71" s="229" t="s">
        <v>2056</v>
      </c>
      <c r="D71" s="247">
        <v>0.5</v>
      </c>
      <c r="E71" s="252"/>
      <c r="F71" s="213"/>
      <c r="G71" s="572"/>
    </row>
    <row r="72" spans="2:8" ht="15">
      <c r="B72" s="233" t="s">
        <v>2057</v>
      </c>
      <c r="C72" s="234" t="s">
        <v>2058</v>
      </c>
      <c r="D72" s="250">
        <v>0.5</v>
      </c>
      <c r="E72" s="251"/>
      <c r="F72" s="213"/>
      <c r="G72" s="554"/>
    </row>
    <row r="73" spans="2:8" ht="15">
      <c r="B73" s="223" t="s">
        <v>2059</v>
      </c>
      <c r="C73" s="224" t="s">
        <v>2060</v>
      </c>
      <c r="D73" s="245"/>
      <c r="E73" s="246">
        <v>2.5</v>
      </c>
      <c r="F73" s="227"/>
      <c r="G73" s="553">
        <f>IF(F74="ü",D74,IF(F75="ü",D75,IF(F76="ü",D76,IF(F77="ü",D77,0))))+IF(F78="ü",D78,0)+IF(F79="ü",D79,0)</f>
        <v>0</v>
      </c>
    </row>
    <row r="74" spans="2:8" ht="15">
      <c r="B74" s="237" t="s">
        <v>1977</v>
      </c>
      <c r="C74" s="229" t="s">
        <v>2061</v>
      </c>
      <c r="D74" s="247">
        <v>1.5</v>
      </c>
      <c r="E74" s="252"/>
      <c r="F74" s="213"/>
      <c r="G74" s="572"/>
    </row>
    <row r="75" spans="2:8" ht="15">
      <c r="B75" s="237" t="s">
        <v>1979</v>
      </c>
      <c r="C75" s="229" t="s">
        <v>2062</v>
      </c>
      <c r="D75" s="247">
        <v>1</v>
      </c>
      <c r="E75" s="252"/>
      <c r="F75" s="213"/>
      <c r="G75" s="572"/>
    </row>
    <row r="76" spans="2:8" ht="15">
      <c r="B76" s="228" t="s">
        <v>1981</v>
      </c>
      <c r="C76" s="229" t="s">
        <v>2063</v>
      </c>
      <c r="D76" s="249">
        <v>0.5</v>
      </c>
      <c r="E76" s="248"/>
      <c r="F76" s="213"/>
      <c r="G76" s="572"/>
    </row>
    <row r="77" spans="2:8" ht="15">
      <c r="B77" s="228" t="s">
        <v>2057</v>
      </c>
      <c r="C77" s="229" t="s">
        <v>2064</v>
      </c>
      <c r="D77" s="249">
        <v>0.5</v>
      </c>
      <c r="E77" s="248"/>
      <c r="F77" s="213"/>
      <c r="G77" s="572"/>
    </row>
    <row r="78" spans="2:8" ht="15">
      <c r="B78" s="233" t="s">
        <v>2065</v>
      </c>
      <c r="C78" s="234" t="s">
        <v>2066</v>
      </c>
      <c r="D78" s="250">
        <v>0.5</v>
      </c>
      <c r="E78" s="251"/>
      <c r="F78" s="213"/>
      <c r="G78" s="572"/>
    </row>
    <row r="79" spans="2:8" ht="25.5">
      <c r="B79" s="233" t="s">
        <v>2067</v>
      </c>
      <c r="C79" s="234" t="s">
        <v>2068</v>
      </c>
      <c r="D79" s="250">
        <v>0.5</v>
      </c>
      <c r="E79" s="251"/>
      <c r="F79" s="213"/>
      <c r="G79" s="554"/>
    </row>
    <row r="80" spans="2:8" ht="15">
      <c r="B80" s="223" t="s">
        <v>2069</v>
      </c>
      <c r="C80" s="224" t="s">
        <v>2070</v>
      </c>
      <c r="D80" s="245"/>
      <c r="E80" s="246">
        <v>1.5</v>
      </c>
      <c r="F80" s="227"/>
      <c r="G80" s="546">
        <f>IF(F81="ü",D81,IF(F82="ü",D82,0))+IF(F83="ü",D83,0)</f>
        <v>0</v>
      </c>
    </row>
    <row r="81" spans="2:8" ht="15">
      <c r="B81" s="237" t="s">
        <v>1977</v>
      </c>
      <c r="C81" s="238" t="s">
        <v>2071</v>
      </c>
      <c r="D81" s="247">
        <v>1</v>
      </c>
      <c r="E81" s="252"/>
      <c r="F81" s="213"/>
      <c r="G81" s="547"/>
    </row>
    <row r="82" spans="2:8" ht="38.25">
      <c r="B82" s="228" t="s">
        <v>1979</v>
      </c>
      <c r="C82" s="229" t="s">
        <v>2072</v>
      </c>
      <c r="D82" s="249">
        <v>0.5</v>
      </c>
      <c r="E82" s="248"/>
      <c r="F82" s="213"/>
      <c r="G82" s="547"/>
      <c r="H82" s="239"/>
    </row>
    <row r="83" spans="2:8" ht="25.5">
      <c r="B83" s="233" t="s">
        <v>1981</v>
      </c>
      <c r="C83" s="234" t="s">
        <v>2073</v>
      </c>
      <c r="D83" s="250">
        <v>0.5</v>
      </c>
      <c r="E83" s="251"/>
      <c r="F83" s="213"/>
      <c r="G83" s="548"/>
      <c r="H83" s="239"/>
    </row>
    <row r="84" spans="2:8" ht="15">
      <c r="B84" s="223" t="s">
        <v>2074</v>
      </c>
      <c r="C84" s="224" t="s">
        <v>2075</v>
      </c>
      <c r="D84" s="245"/>
      <c r="E84" s="246">
        <v>2</v>
      </c>
      <c r="F84" s="227"/>
      <c r="G84" s="546">
        <f>SUM(IF(F85="ü",D85,0),IF(F86="ü",D86,0))</f>
        <v>0</v>
      </c>
      <c r="H84" s="239"/>
    </row>
    <row r="85" spans="2:8" ht="15">
      <c r="B85" s="237" t="s">
        <v>1977</v>
      </c>
      <c r="C85" s="238" t="s">
        <v>2076</v>
      </c>
      <c r="D85" s="247">
        <v>1.5</v>
      </c>
      <c r="E85" s="252"/>
      <c r="F85" s="213"/>
      <c r="G85" s="547"/>
      <c r="H85" s="239"/>
    </row>
    <row r="86" spans="2:8" ht="15">
      <c r="B86" s="240" t="s">
        <v>1979</v>
      </c>
      <c r="C86" s="241" t="s">
        <v>2077</v>
      </c>
      <c r="D86" s="269">
        <v>0.5</v>
      </c>
      <c r="E86" s="270"/>
      <c r="F86" s="271"/>
      <c r="G86" s="548"/>
      <c r="H86" s="239"/>
    </row>
    <row r="87" spans="2:8">
      <c r="B87" s="257"/>
      <c r="C87" s="258"/>
      <c r="D87" s="243"/>
      <c r="E87" s="243"/>
      <c r="F87" s="259"/>
      <c r="G87" s="210"/>
      <c r="H87" s="239"/>
    </row>
    <row r="88" spans="2:8">
      <c r="B88" s="257"/>
      <c r="C88" s="258"/>
      <c r="D88" s="243"/>
      <c r="E88" s="243"/>
      <c r="F88" s="259"/>
      <c r="G88" s="210"/>
      <c r="H88" s="239"/>
    </row>
    <row r="89" spans="2:8" ht="15">
      <c r="B89" s="562" t="s">
        <v>2028</v>
      </c>
      <c r="C89" s="564" t="s">
        <v>2078</v>
      </c>
      <c r="D89" s="566" t="s">
        <v>1969</v>
      </c>
      <c r="E89" s="567"/>
      <c r="F89" s="566" t="s">
        <v>1970</v>
      </c>
      <c r="G89" s="567"/>
      <c r="H89" s="239"/>
    </row>
    <row r="90" spans="2:8" ht="15">
      <c r="B90" s="563"/>
      <c r="C90" s="565"/>
      <c r="D90" s="221" t="s">
        <v>1971</v>
      </c>
      <c r="E90" s="222" t="s">
        <v>1972</v>
      </c>
      <c r="F90" s="221" t="s">
        <v>1973</v>
      </c>
      <c r="G90" s="222" t="s">
        <v>1974</v>
      </c>
      <c r="H90" s="239"/>
    </row>
    <row r="91" spans="2:8" ht="15">
      <c r="B91" s="260" t="s">
        <v>2079</v>
      </c>
      <c r="C91" s="261" t="s">
        <v>2080</v>
      </c>
      <c r="D91" s="272"/>
      <c r="E91" s="263">
        <v>15</v>
      </c>
      <c r="F91" s="560">
        <f>F92+F98+F109</f>
        <v>0</v>
      </c>
      <c r="G91" s="561"/>
      <c r="H91" s="239"/>
    </row>
    <row r="92" spans="2:8" ht="15" customHeight="1">
      <c r="B92" s="223" t="s">
        <v>2081</v>
      </c>
      <c r="C92" s="224" t="s">
        <v>2082</v>
      </c>
      <c r="D92" s="273"/>
      <c r="E92" s="246">
        <v>3.5</v>
      </c>
      <c r="F92" s="570">
        <f>G93</f>
        <v>0</v>
      </c>
      <c r="G92" s="571"/>
      <c r="H92" s="239"/>
    </row>
    <row r="93" spans="2:8" ht="38.25">
      <c r="B93" s="237" t="s">
        <v>1977</v>
      </c>
      <c r="C93" s="274" t="s">
        <v>2083</v>
      </c>
      <c r="D93" s="247">
        <v>3.5</v>
      </c>
      <c r="E93" s="252"/>
      <c r="F93" s="213"/>
      <c r="G93" s="547">
        <f>IF(F93="ü",D93,IF(F94="ü",D94,IF(F95="ü",D95,IF(F96="ü",D96,IF(F97="ü",D97,0)))))</f>
        <v>0</v>
      </c>
      <c r="H93" s="239"/>
    </row>
    <row r="94" spans="2:8" ht="38.25">
      <c r="B94" s="228" t="s">
        <v>1979</v>
      </c>
      <c r="C94" s="229" t="s">
        <v>2084</v>
      </c>
      <c r="D94" s="249">
        <v>2.5</v>
      </c>
      <c r="E94" s="248"/>
      <c r="F94" s="213"/>
      <c r="G94" s="547"/>
      <c r="H94" s="239"/>
    </row>
    <row r="95" spans="2:8" ht="15" customHeight="1">
      <c r="B95" s="228" t="s">
        <v>1981</v>
      </c>
      <c r="C95" s="275" t="s">
        <v>2085</v>
      </c>
      <c r="D95" s="249">
        <v>2</v>
      </c>
      <c r="E95" s="248"/>
      <c r="F95" s="213"/>
      <c r="G95" s="547"/>
      <c r="H95" s="239"/>
    </row>
    <row r="96" spans="2:8" ht="25.5">
      <c r="B96" s="228" t="s">
        <v>2057</v>
      </c>
      <c r="C96" s="229" t="s">
        <v>2086</v>
      </c>
      <c r="D96" s="249">
        <v>1.5</v>
      </c>
      <c r="E96" s="248"/>
      <c r="F96" s="213"/>
      <c r="G96" s="547"/>
      <c r="H96" s="239"/>
    </row>
    <row r="97" spans="2:8" ht="15" customHeight="1">
      <c r="B97" s="233" t="s">
        <v>2065</v>
      </c>
      <c r="C97" s="234" t="s">
        <v>2087</v>
      </c>
      <c r="D97" s="250">
        <v>1</v>
      </c>
      <c r="E97" s="251"/>
      <c r="F97" s="213"/>
      <c r="G97" s="548"/>
      <c r="H97" s="239"/>
    </row>
    <row r="98" spans="2:8" ht="15">
      <c r="B98" s="276" t="s">
        <v>2088</v>
      </c>
      <c r="C98" s="277" t="s">
        <v>2089</v>
      </c>
      <c r="D98" s="278"/>
      <c r="E98" s="279">
        <v>5.5</v>
      </c>
      <c r="F98" s="557">
        <f>SUM(G99:G108)</f>
        <v>0</v>
      </c>
      <c r="G98" s="558"/>
    </row>
    <row r="99" spans="2:8" ht="15">
      <c r="B99" s="280" t="s">
        <v>2090</v>
      </c>
      <c r="C99" s="281" t="s">
        <v>2091</v>
      </c>
      <c r="D99" s="282"/>
      <c r="E99" s="283">
        <v>2</v>
      </c>
      <c r="F99" s="284"/>
      <c r="G99" s="555">
        <f>IF(F100="ü",D100,IF(F101="ü",D101,IF(F102="ü",D102,0)))</f>
        <v>0</v>
      </c>
    </row>
    <row r="100" spans="2:8" ht="25.5">
      <c r="B100" s="237" t="s">
        <v>1977</v>
      </c>
      <c r="C100" s="238" t="s">
        <v>2092</v>
      </c>
      <c r="D100" s="247">
        <v>2</v>
      </c>
      <c r="E100" s="252"/>
      <c r="F100" s="213"/>
      <c r="G100" s="556"/>
    </row>
    <row r="101" spans="2:8" ht="15">
      <c r="B101" s="228" t="s">
        <v>1979</v>
      </c>
      <c r="C101" s="258" t="s">
        <v>2093</v>
      </c>
      <c r="D101" s="249">
        <v>1.5</v>
      </c>
      <c r="E101" s="248"/>
      <c r="F101" s="213"/>
      <c r="G101" s="556"/>
    </row>
    <row r="102" spans="2:8" ht="15">
      <c r="B102" s="233" t="s">
        <v>1981</v>
      </c>
      <c r="C102" s="234" t="s">
        <v>2094</v>
      </c>
      <c r="D102" s="250">
        <v>1</v>
      </c>
      <c r="E102" s="251"/>
      <c r="F102" s="213"/>
      <c r="G102" s="559"/>
    </row>
    <row r="103" spans="2:8" ht="15">
      <c r="B103" s="280" t="s">
        <v>2095</v>
      </c>
      <c r="C103" s="281" t="s">
        <v>2096</v>
      </c>
      <c r="D103" s="282"/>
      <c r="E103" s="283">
        <v>2</v>
      </c>
      <c r="F103" s="284"/>
      <c r="G103" s="555">
        <f>IF(F104="ü",D104,IF(F105="ü",D105,0))</f>
        <v>0</v>
      </c>
    </row>
    <row r="104" spans="2:8" ht="15">
      <c r="B104" s="228" t="s">
        <v>1977</v>
      </c>
      <c r="C104" s="229" t="s">
        <v>2097</v>
      </c>
      <c r="D104" s="249">
        <v>2</v>
      </c>
      <c r="E104" s="248"/>
      <c r="F104" s="213"/>
      <c r="G104" s="556"/>
    </row>
    <row r="105" spans="2:8" ht="15">
      <c r="B105" s="240" t="s">
        <v>1979</v>
      </c>
      <c r="C105" s="254" t="s">
        <v>2098</v>
      </c>
      <c r="D105" s="269">
        <v>1</v>
      </c>
      <c r="E105" s="270"/>
      <c r="F105" s="213"/>
      <c r="G105" s="556"/>
    </row>
    <row r="106" spans="2:8" ht="30">
      <c r="B106" s="285" t="s">
        <v>2099</v>
      </c>
      <c r="C106" s="286" t="s">
        <v>2100</v>
      </c>
      <c r="D106" s="287"/>
      <c r="E106" s="288">
        <v>1.5</v>
      </c>
      <c r="F106" s="284"/>
      <c r="G106" s="555">
        <f>IF(F107="ü",D107,IF(F108="ü",D108,0))</f>
        <v>0</v>
      </c>
    </row>
    <row r="107" spans="2:8" ht="25.5">
      <c r="B107" s="228" t="s">
        <v>1977</v>
      </c>
      <c r="C107" s="275" t="s">
        <v>2101</v>
      </c>
      <c r="D107" s="249">
        <v>1.5</v>
      </c>
      <c r="E107" s="248"/>
      <c r="F107" s="213"/>
      <c r="G107" s="556"/>
    </row>
    <row r="108" spans="2:8" ht="15">
      <c r="B108" s="240" t="s">
        <v>1979</v>
      </c>
      <c r="C108" s="241" t="s">
        <v>2102</v>
      </c>
      <c r="D108" s="269">
        <v>1</v>
      </c>
      <c r="E108" s="270"/>
      <c r="F108" s="213"/>
      <c r="G108" s="556"/>
    </row>
    <row r="109" spans="2:8" ht="15">
      <c r="B109" s="276" t="s">
        <v>2103</v>
      </c>
      <c r="C109" s="277" t="s">
        <v>2104</v>
      </c>
      <c r="D109" s="278"/>
      <c r="E109" s="279">
        <v>6</v>
      </c>
      <c r="F109" s="557">
        <f>SUM(G110:G120)</f>
        <v>0</v>
      </c>
      <c r="G109" s="558"/>
    </row>
    <row r="110" spans="2:8" ht="15">
      <c r="B110" s="280" t="s">
        <v>2105</v>
      </c>
      <c r="C110" s="281" t="s">
        <v>2091</v>
      </c>
      <c r="D110" s="282"/>
      <c r="E110" s="283">
        <v>2</v>
      </c>
      <c r="F110" s="284"/>
      <c r="G110" s="555">
        <f>IF(F111="ü",D111,IF(F112="ü",D112,IF(F113="ü",D113,0)))</f>
        <v>0</v>
      </c>
    </row>
    <row r="111" spans="2:8" ht="38.25">
      <c r="B111" s="228" t="s">
        <v>1977</v>
      </c>
      <c r="C111" s="229" t="s">
        <v>2106</v>
      </c>
      <c r="D111" s="249">
        <v>2</v>
      </c>
      <c r="E111" s="248"/>
      <c r="F111" s="213"/>
      <c r="G111" s="556"/>
    </row>
    <row r="112" spans="2:8" ht="38.25">
      <c r="B112" s="228" t="s">
        <v>1979</v>
      </c>
      <c r="C112" s="229" t="s">
        <v>2107</v>
      </c>
      <c r="D112" s="249">
        <v>1.5</v>
      </c>
      <c r="E112" s="248"/>
      <c r="F112" s="213"/>
      <c r="G112" s="556"/>
    </row>
    <row r="113" spans="2:7" ht="25.5">
      <c r="B113" s="233" t="s">
        <v>1981</v>
      </c>
      <c r="C113" s="234" t="s">
        <v>2108</v>
      </c>
      <c r="D113" s="250">
        <v>1</v>
      </c>
      <c r="E113" s="251"/>
      <c r="F113" s="213"/>
      <c r="G113" s="559"/>
    </row>
    <row r="114" spans="2:7" ht="15">
      <c r="B114" s="280" t="s">
        <v>2109</v>
      </c>
      <c r="C114" s="281" t="s">
        <v>2096</v>
      </c>
      <c r="D114" s="282"/>
      <c r="E114" s="283">
        <v>2</v>
      </c>
      <c r="F114" s="284"/>
      <c r="G114" s="555">
        <f>IF(F115="ü",D115,IF(F116="ü",D116,IF(F117="ü",D117,0)))</f>
        <v>0</v>
      </c>
    </row>
    <row r="115" spans="2:7" ht="25.5">
      <c r="B115" s="228" t="s">
        <v>1977</v>
      </c>
      <c r="C115" s="229" t="s">
        <v>2110</v>
      </c>
      <c r="D115" s="249">
        <v>2</v>
      </c>
      <c r="E115" s="248"/>
      <c r="F115" s="213"/>
      <c r="G115" s="556"/>
    </row>
    <row r="116" spans="2:7" ht="25.5">
      <c r="B116" s="228" t="s">
        <v>1979</v>
      </c>
      <c r="C116" s="229" t="s">
        <v>2111</v>
      </c>
      <c r="D116" s="249">
        <v>1.5</v>
      </c>
      <c r="E116" s="248"/>
      <c r="F116" s="213"/>
      <c r="G116" s="556"/>
    </row>
    <row r="117" spans="2:7" ht="15">
      <c r="B117" s="233" t="s">
        <v>1981</v>
      </c>
      <c r="C117" s="234" t="s">
        <v>2102</v>
      </c>
      <c r="D117" s="250">
        <v>0.5</v>
      </c>
      <c r="E117" s="251"/>
      <c r="F117" s="213"/>
      <c r="G117" s="559"/>
    </row>
    <row r="118" spans="2:7" ht="15">
      <c r="B118" s="280" t="s">
        <v>2112</v>
      </c>
      <c r="C118" s="281" t="s">
        <v>2113</v>
      </c>
      <c r="D118" s="282"/>
      <c r="E118" s="283">
        <v>2</v>
      </c>
      <c r="F118" s="284"/>
      <c r="G118" s="555">
        <f>IF(D3="ü",E118,IF(F119="ü",D119,IF(F120="ü",D120,0)))</f>
        <v>0</v>
      </c>
    </row>
    <row r="119" spans="2:7" ht="15">
      <c r="B119" s="228" t="s">
        <v>1977</v>
      </c>
      <c r="C119" s="229" t="s">
        <v>2114</v>
      </c>
      <c r="D119" s="249">
        <v>2</v>
      </c>
      <c r="E119" s="248"/>
      <c r="F119" s="213"/>
      <c r="G119" s="556"/>
    </row>
    <row r="120" spans="2:7" ht="15">
      <c r="B120" s="240" t="s">
        <v>1979</v>
      </c>
      <c r="C120" s="241" t="s">
        <v>2115</v>
      </c>
      <c r="D120" s="269">
        <v>1</v>
      </c>
      <c r="E120" s="270"/>
      <c r="F120" s="271"/>
      <c r="G120" s="559"/>
    </row>
    <row r="121" spans="2:7">
      <c r="B121" s="257"/>
      <c r="C121" s="258"/>
      <c r="D121" s="243"/>
      <c r="E121" s="243"/>
      <c r="F121" s="259"/>
      <c r="G121" s="210"/>
    </row>
    <row r="122" spans="2:7">
      <c r="B122" s="257"/>
      <c r="C122" s="258"/>
      <c r="D122" s="243"/>
      <c r="E122" s="243"/>
      <c r="F122" s="259"/>
      <c r="G122" s="210"/>
    </row>
    <row r="123" spans="2:7" ht="15">
      <c r="B123" s="562" t="s">
        <v>2028</v>
      </c>
      <c r="C123" s="564" t="s">
        <v>2078</v>
      </c>
      <c r="D123" s="566" t="s">
        <v>1969</v>
      </c>
      <c r="E123" s="567"/>
      <c r="F123" s="568" t="s">
        <v>1970</v>
      </c>
      <c r="G123" s="569"/>
    </row>
    <row r="124" spans="2:7" ht="15">
      <c r="B124" s="563"/>
      <c r="C124" s="565"/>
      <c r="D124" s="221" t="s">
        <v>1971</v>
      </c>
      <c r="E124" s="222" t="s">
        <v>1972</v>
      </c>
      <c r="F124" s="221" t="s">
        <v>1973</v>
      </c>
      <c r="G124" s="222" t="s">
        <v>1974</v>
      </c>
    </row>
    <row r="125" spans="2:7" ht="15">
      <c r="B125" s="260" t="s">
        <v>2116</v>
      </c>
      <c r="C125" s="261" t="s">
        <v>2117</v>
      </c>
      <c r="D125" s="289"/>
      <c r="E125" s="263">
        <v>4</v>
      </c>
      <c r="F125" s="560">
        <f>SUM(G126:G134)</f>
        <v>0</v>
      </c>
      <c r="G125" s="561"/>
    </row>
    <row r="126" spans="2:7" ht="15">
      <c r="B126" s="223" t="s">
        <v>2118</v>
      </c>
      <c r="C126" s="224" t="s">
        <v>2119</v>
      </c>
      <c r="D126" s="245"/>
      <c r="E126" s="246">
        <v>2</v>
      </c>
      <c r="F126" s="227"/>
      <c r="G126" s="546">
        <f>IF(F127="ü",D127,IF(F128="ü",D128,"0"))+IF(F129="ü",D129,0)</f>
        <v>0</v>
      </c>
    </row>
    <row r="127" spans="2:7" ht="25.5">
      <c r="B127" s="228" t="s">
        <v>1977</v>
      </c>
      <c r="C127" s="229" t="s">
        <v>2120</v>
      </c>
      <c r="D127" s="249">
        <v>1</v>
      </c>
      <c r="E127" s="248"/>
      <c r="F127" s="213"/>
      <c r="G127" s="547"/>
    </row>
    <row r="128" spans="2:7" ht="15">
      <c r="B128" s="228" t="s">
        <v>1979</v>
      </c>
      <c r="C128" s="229" t="s">
        <v>2121</v>
      </c>
      <c r="D128" s="249">
        <v>0.5</v>
      </c>
      <c r="E128" s="248"/>
      <c r="F128" s="213"/>
      <c r="G128" s="547"/>
    </row>
    <row r="129" spans="2:7" ht="15">
      <c r="B129" s="233" t="s">
        <v>1981</v>
      </c>
      <c r="C129" s="234" t="s">
        <v>2122</v>
      </c>
      <c r="D129" s="250">
        <v>1</v>
      </c>
      <c r="E129" s="251"/>
      <c r="F129" s="213"/>
      <c r="G129" s="548"/>
    </row>
    <row r="130" spans="2:7" ht="15">
      <c r="B130" s="223" t="s">
        <v>2123</v>
      </c>
      <c r="C130" s="224" t="s">
        <v>2124</v>
      </c>
      <c r="D130" s="245"/>
      <c r="E130" s="246">
        <v>2</v>
      </c>
      <c r="F130" s="227"/>
      <c r="G130" s="543">
        <f>SUM(IF(F131="ü",D131,0),IF(F132="ü",D132,0),IF(F133="ü",D133,0),IF(F134="ü",D134,0))</f>
        <v>0</v>
      </c>
    </row>
    <row r="131" spans="2:7" ht="15">
      <c r="B131" s="228" t="s">
        <v>1977</v>
      </c>
      <c r="C131" s="275" t="s">
        <v>2125</v>
      </c>
      <c r="D131" s="249">
        <v>0.5</v>
      </c>
      <c r="E131" s="248"/>
      <c r="F131" s="213"/>
      <c r="G131" s="544"/>
    </row>
    <row r="132" spans="2:7" ht="15">
      <c r="B132" s="228" t="s">
        <v>1979</v>
      </c>
      <c r="C132" s="275" t="s">
        <v>2126</v>
      </c>
      <c r="D132" s="249">
        <v>0.5</v>
      </c>
      <c r="E132" s="248"/>
      <c r="F132" s="213"/>
      <c r="G132" s="544"/>
    </row>
    <row r="133" spans="2:7" ht="15">
      <c r="B133" s="228" t="s">
        <v>1981</v>
      </c>
      <c r="C133" s="275" t="s">
        <v>2127</v>
      </c>
      <c r="D133" s="249">
        <v>0.5</v>
      </c>
      <c r="E133" s="248"/>
      <c r="F133" s="213"/>
      <c r="G133" s="544"/>
    </row>
    <row r="134" spans="2:7" ht="25.5">
      <c r="B134" s="240" t="s">
        <v>2057</v>
      </c>
      <c r="C134" s="290" t="s">
        <v>2128</v>
      </c>
      <c r="D134" s="269">
        <v>0.5</v>
      </c>
      <c r="E134" s="270"/>
      <c r="F134" s="213"/>
      <c r="G134" s="545"/>
    </row>
    <row r="135" spans="2:7" ht="15">
      <c r="B135" s="260" t="s">
        <v>2129</v>
      </c>
      <c r="C135" s="261" t="s">
        <v>2130</v>
      </c>
      <c r="D135" s="291"/>
      <c r="E135" s="263">
        <v>7</v>
      </c>
      <c r="F135" s="560">
        <f>SUM(G136:G150)</f>
        <v>0</v>
      </c>
      <c r="G135" s="561"/>
    </row>
    <row r="136" spans="2:7" ht="15">
      <c r="B136" s="223" t="s">
        <v>2131</v>
      </c>
      <c r="C136" s="224" t="s">
        <v>2132</v>
      </c>
      <c r="D136" s="245"/>
      <c r="E136" s="246">
        <v>2</v>
      </c>
      <c r="F136" s="227"/>
      <c r="G136" s="546">
        <f>IF(F137="ü",D137,IF(F138="ü",D138,"0"))+IF(F139="ü",D139,0)</f>
        <v>0</v>
      </c>
    </row>
    <row r="137" spans="2:7" ht="15">
      <c r="B137" s="228" t="s">
        <v>1977</v>
      </c>
      <c r="C137" s="229" t="s">
        <v>2133</v>
      </c>
      <c r="D137" s="249">
        <v>1.5</v>
      </c>
      <c r="E137" s="248"/>
      <c r="F137" s="213"/>
      <c r="G137" s="547"/>
    </row>
    <row r="138" spans="2:7" ht="15">
      <c r="B138" s="228" t="s">
        <v>1979</v>
      </c>
      <c r="C138" s="229" t="s">
        <v>2134</v>
      </c>
      <c r="D138" s="249">
        <v>1</v>
      </c>
      <c r="E138" s="248"/>
      <c r="F138" s="213"/>
      <c r="G138" s="547"/>
    </row>
    <row r="139" spans="2:7" ht="15">
      <c r="B139" s="233" t="s">
        <v>1981</v>
      </c>
      <c r="C139" s="234" t="s">
        <v>2135</v>
      </c>
      <c r="D139" s="250">
        <v>0.5</v>
      </c>
      <c r="E139" s="251"/>
      <c r="F139" s="213"/>
      <c r="G139" s="548"/>
    </row>
    <row r="140" spans="2:7" ht="15">
      <c r="B140" s="223" t="s">
        <v>2136</v>
      </c>
      <c r="C140" s="224" t="s">
        <v>2137</v>
      </c>
      <c r="D140" s="245"/>
      <c r="E140" s="246">
        <v>1</v>
      </c>
      <c r="F140" s="227"/>
      <c r="G140" s="553">
        <f>IF(F141="ü",D141,0)</f>
        <v>0</v>
      </c>
    </row>
    <row r="141" spans="2:7" ht="15">
      <c r="B141" s="264" t="s">
        <v>1977</v>
      </c>
      <c r="C141" s="258" t="s">
        <v>2138</v>
      </c>
      <c r="D141" s="265">
        <v>1</v>
      </c>
      <c r="E141" s="266"/>
      <c r="F141" s="213"/>
      <c r="G141" s="554"/>
    </row>
    <row r="142" spans="2:7" ht="15">
      <c r="B142" s="223" t="s">
        <v>2139</v>
      </c>
      <c r="C142" s="224" t="s">
        <v>2140</v>
      </c>
      <c r="D142" s="245"/>
      <c r="E142" s="246">
        <v>2.5</v>
      </c>
      <c r="F142" s="227"/>
      <c r="G142" s="543">
        <f>IF(F143="ü",D143,IF(F144="ü",D144,IF(F145="ü",D145,"0")))+IF(F146="ü",D146,0)</f>
        <v>0</v>
      </c>
    </row>
    <row r="143" spans="2:7" ht="15">
      <c r="B143" s="237" t="s">
        <v>1977</v>
      </c>
      <c r="C143" s="238" t="s">
        <v>2141</v>
      </c>
      <c r="D143" s="247">
        <v>2</v>
      </c>
      <c r="E143" s="252"/>
      <c r="F143" s="213"/>
      <c r="G143" s="544"/>
    </row>
    <row r="144" spans="2:7" ht="15">
      <c r="B144" s="228" t="s">
        <v>1979</v>
      </c>
      <c r="C144" s="229" t="s">
        <v>2142</v>
      </c>
      <c r="D144" s="249">
        <v>1</v>
      </c>
      <c r="E144" s="248"/>
      <c r="F144" s="213"/>
      <c r="G144" s="544"/>
    </row>
    <row r="145" spans="2:9" ht="25.5">
      <c r="B145" s="228" t="s">
        <v>1981</v>
      </c>
      <c r="C145" s="229" t="s">
        <v>2143</v>
      </c>
      <c r="D145" s="249">
        <v>0.5</v>
      </c>
      <c r="E145" s="248"/>
      <c r="F145" s="213"/>
      <c r="G145" s="544"/>
    </row>
    <row r="146" spans="2:9" ht="25.5">
      <c r="B146" s="233" t="s">
        <v>2057</v>
      </c>
      <c r="C146" s="268" t="s">
        <v>2144</v>
      </c>
      <c r="D146" s="250">
        <v>0.5</v>
      </c>
      <c r="E146" s="251"/>
      <c r="F146" s="213"/>
      <c r="G146" s="545"/>
      <c r="H146" s="239"/>
      <c r="I146" s="239"/>
    </row>
    <row r="147" spans="2:9" ht="15">
      <c r="B147" s="223" t="s">
        <v>2145</v>
      </c>
      <c r="C147" s="224" t="s">
        <v>2146</v>
      </c>
      <c r="D147" s="245"/>
      <c r="E147" s="246">
        <v>1.5</v>
      </c>
      <c r="F147" s="227"/>
      <c r="G147" s="546">
        <f>IF(D3="ü",E147,SUM(IF(F148="ü",D148,0),IF(F149="ü",D149,0),IF(F150="ü",D150,0)))</f>
        <v>0</v>
      </c>
      <c r="H147" s="239"/>
      <c r="I147" s="239"/>
    </row>
    <row r="148" spans="2:9" ht="15">
      <c r="B148" s="237" t="s">
        <v>1977</v>
      </c>
      <c r="C148" s="238" t="s">
        <v>2147</v>
      </c>
      <c r="D148" s="247">
        <v>0.5</v>
      </c>
      <c r="E148" s="252"/>
      <c r="F148" s="213"/>
      <c r="G148" s="547"/>
      <c r="H148" s="239"/>
      <c r="I148" s="239"/>
    </row>
    <row r="149" spans="2:9" ht="15">
      <c r="B149" s="228" t="s">
        <v>1979</v>
      </c>
      <c r="C149" s="229" t="s">
        <v>2148</v>
      </c>
      <c r="D149" s="249">
        <v>0.5</v>
      </c>
      <c r="E149" s="248"/>
      <c r="F149" s="213"/>
      <c r="G149" s="547"/>
      <c r="H149" s="239"/>
      <c r="I149" s="239"/>
    </row>
    <row r="150" spans="2:9" ht="25.5">
      <c r="B150" s="240" t="s">
        <v>1981</v>
      </c>
      <c r="C150" s="241" t="s">
        <v>2149</v>
      </c>
      <c r="D150" s="269">
        <v>0.5</v>
      </c>
      <c r="E150" s="270"/>
      <c r="F150" s="213"/>
      <c r="G150" s="548"/>
      <c r="H150" s="239"/>
      <c r="I150" s="239"/>
    </row>
    <row r="151" spans="2:9">
      <c r="B151" s="205"/>
      <c r="C151" s="242" t="s">
        <v>1999</v>
      </c>
      <c r="D151" s="549">
        <v>40</v>
      </c>
      <c r="E151" s="550"/>
      <c r="F151" s="551">
        <f>F125+F135+F109+F98+F92+F67+F53</f>
        <v>0</v>
      </c>
      <c r="G151" s="552"/>
      <c r="H151" s="292"/>
      <c r="I151" s="292"/>
    </row>
    <row r="152" spans="2:9">
      <c r="B152" s="293"/>
      <c r="C152" s="206"/>
      <c r="D152" s="294"/>
      <c r="E152" s="295"/>
      <c r="F152" s="296"/>
      <c r="G152" s="210"/>
      <c r="H152" s="292"/>
      <c r="I152" s="292"/>
    </row>
    <row r="153" spans="2:9">
      <c r="B153" s="293"/>
      <c r="C153" s="242" t="s">
        <v>6</v>
      </c>
      <c r="D153" s="549">
        <v>60</v>
      </c>
      <c r="E153" s="550"/>
      <c r="F153" s="551">
        <f>F23+F48+F151</f>
        <v>0</v>
      </c>
      <c r="G153" s="552"/>
      <c r="H153" s="292"/>
      <c r="I153" s="292"/>
    </row>
    <row r="154" spans="2:9">
      <c r="B154" s="297"/>
      <c r="C154" s="298"/>
      <c r="D154" s="204"/>
      <c r="E154" s="204"/>
      <c r="F154" s="204"/>
      <c r="G154" s="299"/>
      <c r="H154" s="204"/>
      <c r="I154" s="204"/>
    </row>
    <row r="155" spans="2:9" ht="15">
      <c r="B155" s="205"/>
      <c r="C155" s="541" t="s">
        <v>2150</v>
      </c>
      <c r="D155" s="541"/>
      <c r="E155" s="541"/>
      <c r="F155" s="541"/>
      <c r="G155" s="541"/>
      <c r="H155" s="204"/>
      <c r="I155" s="204"/>
    </row>
    <row r="156" spans="2:9">
      <c r="F156" s="220"/>
      <c r="H156" s="220"/>
      <c r="I156" s="220"/>
    </row>
    <row r="157" spans="2:9" ht="15" customHeight="1">
      <c r="B157" s="542" t="s">
        <v>2151</v>
      </c>
      <c r="C157" s="542"/>
      <c r="D157" s="542"/>
      <c r="E157" s="542"/>
      <c r="F157" s="542"/>
      <c r="G157" s="542"/>
      <c r="H157" s="303"/>
    </row>
  </sheetData>
  <mergeCells count="72">
    <mergeCell ref="D23:E23"/>
    <mergeCell ref="F23:G23"/>
    <mergeCell ref="B1:G1"/>
    <mergeCell ref="B5:B6"/>
    <mergeCell ref="C5:C6"/>
    <mergeCell ref="D5:E5"/>
    <mergeCell ref="F5:G5"/>
    <mergeCell ref="G7:G10"/>
    <mergeCell ref="G32:G34"/>
    <mergeCell ref="G11:G13"/>
    <mergeCell ref="G14:G16"/>
    <mergeCell ref="G17:G19"/>
    <mergeCell ref="G20:G22"/>
    <mergeCell ref="B26:B27"/>
    <mergeCell ref="C26:C27"/>
    <mergeCell ref="D26:E26"/>
    <mergeCell ref="F26:G26"/>
    <mergeCell ref="G28:G31"/>
    <mergeCell ref="G35:G38"/>
    <mergeCell ref="G39:G41"/>
    <mergeCell ref="G42:G45"/>
    <mergeCell ref="G46:G47"/>
    <mergeCell ref="D48:E48"/>
    <mergeCell ref="F48:G48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73:G79"/>
    <mergeCell ref="G80:G83"/>
    <mergeCell ref="G84:G86"/>
    <mergeCell ref="B89:B90"/>
    <mergeCell ref="C89:C90"/>
    <mergeCell ref="D89:E89"/>
    <mergeCell ref="F89:G8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C155:G155"/>
    <mergeCell ref="B157:G157"/>
    <mergeCell ref="G142:G146"/>
    <mergeCell ref="G147:G150"/>
    <mergeCell ref="D151:E151"/>
    <mergeCell ref="F151:G151"/>
    <mergeCell ref="D153:E153"/>
    <mergeCell ref="F153:G153"/>
  </mergeCells>
  <conditionalFormatting sqref="G1:G1048576">
    <cfRule type="cellIs" dxfId="234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topLeftCell="A16" zoomScaleNormal="100" zoomScaleSheetLayoutView="100" workbookViewId="0">
      <selection activeCell="C53" sqref="C53"/>
    </sheetView>
  </sheetViews>
  <sheetFormatPr defaultRowHeight="15"/>
  <cols>
    <col min="2" max="6" width="9.140625" style="220"/>
    <col min="7" max="7" width="26.5703125" style="220" customWidth="1"/>
    <col min="8" max="8" width="11" style="220" customWidth="1"/>
    <col min="9" max="9" width="11" customWidth="1"/>
    <col min="10" max="10" width="11" style="220" customWidth="1"/>
  </cols>
  <sheetData>
    <row r="1" spans="2:10" ht="40.5" customHeight="1">
      <c r="B1" s="594" t="s">
        <v>2153</v>
      </c>
      <c r="C1" s="594"/>
      <c r="D1" s="594"/>
      <c r="E1" s="594"/>
      <c r="F1" s="594"/>
      <c r="G1" s="594"/>
      <c r="H1" s="594"/>
      <c r="I1" s="594"/>
      <c r="J1" s="594"/>
    </row>
    <row r="3" spans="2:10" s="83" customFormat="1">
      <c r="B3" s="305" t="s">
        <v>2154</v>
      </c>
      <c r="C3" s="306"/>
      <c r="D3" s="306"/>
      <c r="E3" s="306"/>
      <c r="F3" s="306"/>
      <c r="G3" s="306"/>
      <c r="H3" s="307" t="s">
        <v>1969</v>
      </c>
      <c r="I3" s="307" t="s">
        <v>1973</v>
      </c>
      <c r="J3" s="307" t="s">
        <v>1970</v>
      </c>
    </row>
    <row r="4" spans="2:10" s="309" customFormat="1" ht="5.25">
      <c r="B4" s="308"/>
      <c r="C4" s="308"/>
      <c r="D4" s="308"/>
      <c r="E4" s="308"/>
      <c r="F4" s="308"/>
      <c r="G4" s="308"/>
      <c r="H4" s="308"/>
      <c r="I4" s="308"/>
      <c r="J4" s="308"/>
    </row>
    <row r="5" spans="2:10">
      <c r="B5" s="595" t="s">
        <v>2155</v>
      </c>
      <c r="C5" s="596"/>
      <c r="D5" s="596"/>
      <c r="E5" s="596"/>
      <c r="F5" s="596"/>
      <c r="G5" s="597"/>
      <c r="H5" s="310">
        <v>0.5</v>
      </c>
      <c r="I5" s="213"/>
      <c r="J5" s="591">
        <f>IF(I5="ü",H5,0)+IF(I6="ü",H6,0)</f>
        <v>0</v>
      </c>
    </row>
    <row r="6" spans="2:10">
      <c r="B6" s="588" t="s">
        <v>2156</v>
      </c>
      <c r="C6" s="589"/>
      <c r="D6" s="589"/>
      <c r="E6" s="589"/>
      <c r="F6" s="589"/>
      <c r="G6" s="590"/>
      <c r="H6" s="310">
        <v>0.5</v>
      </c>
      <c r="I6" s="213"/>
      <c r="J6" s="593"/>
    </row>
    <row r="7" spans="2:10">
      <c r="B7" s="204"/>
      <c r="C7" s="204"/>
      <c r="D7" s="204"/>
      <c r="E7" s="204"/>
      <c r="F7" s="204"/>
      <c r="G7" s="204"/>
      <c r="H7" s="311"/>
      <c r="I7" s="312"/>
      <c r="J7" s="313"/>
    </row>
    <row r="8" spans="2:10">
      <c r="B8" s="314" t="s">
        <v>2157</v>
      </c>
      <c r="C8" s="204"/>
      <c r="D8" s="204"/>
      <c r="E8" s="204"/>
      <c r="F8" s="204"/>
      <c r="G8" s="204"/>
      <c r="H8" s="311"/>
      <c r="I8" s="312"/>
      <c r="J8" s="313"/>
    </row>
    <row r="9" spans="2:10" s="309" customFormat="1" ht="5.25">
      <c r="B9" s="308"/>
      <c r="C9" s="308"/>
      <c r="D9" s="308"/>
      <c r="E9" s="308"/>
      <c r="F9" s="308"/>
      <c r="G9" s="308"/>
      <c r="H9" s="315"/>
      <c r="I9" s="316"/>
      <c r="J9" s="317"/>
    </row>
    <row r="10" spans="2:10">
      <c r="B10" s="588" t="s">
        <v>2158</v>
      </c>
      <c r="C10" s="589"/>
      <c r="D10" s="589"/>
      <c r="E10" s="589"/>
      <c r="F10" s="589"/>
      <c r="G10" s="590"/>
      <c r="H10" s="310">
        <v>1</v>
      </c>
      <c r="I10" s="213"/>
      <c r="J10" s="591" t="str">
        <f>IF(I10="ü",H10,IF(I11="ü",H11,""))</f>
        <v/>
      </c>
    </row>
    <row r="11" spans="2:10">
      <c r="B11" s="588" t="s">
        <v>2159</v>
      </c>
      <c r="C11" s="589"/>
      <c r="D11" s="589"/>
      <c r="E11" s="589"/>
      <c r="F11" s="589"/>
      <c r="G11" s="590"/>
      <c r="H11" s="310">
        <v>0.5</v>
      </c>
      <c r="I11" s="213"/>
      <c r="J11" s="592"/>
    </row>
    <row r="12" spans="2:10">
      <c r="B12" s="588" t="s">
        <v>2160</v>
      </c>
      <c r="C12" s="589"/>
      <c r="D12" s="589"/>
      <c r="E12" s="589"/>
      <c r="F12" s="589"/>
      <c r="G12" s="590"/>
      <c r="H12" s="310">
        <v>0</v>
      </c>
      <c r="I12" s="213"/>
      <c r="J12" s="593"/>
    </row>
    <row r="13" spans="2:10">
      <c r="B13" s="204"/>
      <c r="C13" s="204"/>
      <c r="D13" s="204"/>
      <c r="E13" s="204"/>
      <c r="F13" s="204"/>
      <c r="G13" s="204"/>
      <c r="H13" s="311"/>
      <c r="I13" s="318"/>
      <c r="J13" s="313"/>
    </row>
    <row r="14" spans="2:10">
      <c r="B14" s="314" t="s">
        <v>2161</v>
      </c>
      <c r="C14" s="204"/>
      <c r="D14" s="204"/>
      <c r="E14" s="204"/>
      <c r="F14" s="204"/>
      <c r="G14" s="204"/>
      <c r="H14" s="311"/>
      <c r="I14" s="318"/>
      <c r="J14" s="313"/>
    </row>
    <row r="15" spans="2:10" s="309" customFormat="1" ht="5.25">
      <c r="B15" s="308"/>
      <c r="C15" s="308"/>
      <c r="D15" s="308"/>
      <c r="E15" s="308"/>
      <c r="F15" s="308"/>
      <c r="G15" s="308"/>
      <c r="H15" s="315"/>
      <c r="I15" s="319"/>
      <c r="J15" s="317"/>
    </row>
    <row r="16" spans="2:10">
      <c r="B16" s="588" t="s">
        <v>2162</v>
      </c>
      <c r="C16" s="589"/>
      <c r="D16" s="589"/>
      <c r="E16" s="589"/>
      <c r="F16" s="589"/>
      <c r="G16" s="590"/>
      <c r="H16" s="310">
        <v>1.5</v>
      </c>
      <c r="I16" s="213"/>
      <c r="J16" s="591" t="str">
        <f>IF(I16="ü",H16,IF(I17="ü",H17,IF(I18="ü",H18,"")))</f>
        <v/>
      </c>
    </row>
    <row r="17" spans="2:10">
      <c r="B17" s="588" t="s">
        <v>2163</v>
      </c>
      <c r="C17" s="589"/>
      <c r="D17" s="589"/>
      <c r="E17" s="589"/>
      <c r="F17" s="589"/>
      <c r="G17" s="590"/>
      <c r="H17" s="310">
        <v>1</v>
      </c>
      <c r="I17" s="213"/>
      <c r="J17" s="592"/>
    </row>
    <row r="18" spans="2:10">
      <c r="B18" s="588" t="s">
        <v>2164</v>
      </c>
      <c r="C18" s="589"/>
      <c r="D18" s="589"/>
      <c r="E18" s="589"/>
      <c r="F18" s="589"/>
      <c r="G18" s="590"/>
      <c r="H18" s="310">
        <v>0.5</v>
      </c>
      <c r="I18" s="213"/>
      <c r="J18" s="592"/>
    </row>
    <row r="19" spans="2:10">
      <c r="B19" s="588" t="s">
        <v>2165</v>
      </c>
      <c r="C19" s="589"/>
      <c r="D19" s="589"/>
      <c r="E19" s="589"/>
      <c r="F19" s="589"/>
      <c r="G19" s="590"/>
      <c r="H19" s="310">
        <v>0</v>
      </c>
      <c r="I19" s="213"/>
      <c r="J19" s="593"/>
    </row>
    <row r="20" spans="2:10">
      <c r="B20" s="204"/>
      <c r="C20" s="204"/>
      <c r="D20" s="204"/>
      <c r="E20" s="204"/>
      <c r="F20" s="204"/>
      <c r="G20" s="204"/>
      <c r="H20" s="311"/>
      <c r="I20" s="318"/>
      <c r="J20" s="313"/>
    </row>
    <row r="21" spans="2:10">
      <c r="B21" s="314" t="s">
        <v>2166</v>
      </c>
      <c r="C21" s="204"/>
      <c r="D21" s="204"/>
      <c r="E21" s="204"/>
      <c r="F21" s="204"/>
      <c r="G21" s="204"/>
      <c r="H21" s="311"/>
      <c r="I21" s="318"/>
      <c r="J21" s="313"/>
    </row>
    <row r="22" spans="2:10" s="309" customFormat="1" ht="5.25">
      <c r="B22" s="308"/>
      <c r="C22" s="308"/>
      <c r="D22" s="308"/>
      <c r="E22" s="308"/>
      <c r="F22" s="308"/>
      <c r="G22" s="308"/>
      <c r="H22" s="315"/>
      <c r="I22" s="319"/>
      <c r="J22" s="317"/>
    </row>
    <row r="23" spans="2:10">
      <c r="B23" s="588" t="s">
        <v>2167</v>
      </c>
      <c r="C23" s="589"/>
      <c r="D23" s="589"/>
      <c r="E23" s="589"/>
      <c r="F23" s="589"/>
      <c r="G23" s="590"/>
      <c r="H23" s="310">
        <v>1</v>
      </c>
      <c r="I23" s="213"/>
      <c r="J23" s="591" t="str">
        <f>IF(I23="ü",H23,IF(I24="ü",H24,IF(I25="ü",H25,IF(I26="ü",H26,""))))</f>
        <v/>
      </c>
    </row>
    <row r="24" spans="2:10">
      <c r="B24" s="588" t="s">
        <v>2168</v>
      </c>
      <c r="C24" s="589"/>
      <c r="D24" s="589"/>
      <c r="E24" s="589"/>
      <c r="F24" s="589"/>
      <c r="G24" s="590"/>
      <c r="H24" s="310">
        <v>0</v>
      </c>
      <c r="I24" s="213"/>
      <c r="J24" s="592"/>
    </row>
    <row r="25" spans="2:10">
      <c r="B25" s="588" t="s">
        <v>2169</v>
      </c>
      <c r="C25" s="589"/>
      <c r="D25" s="589"/>
      <c r="E25" s="589"/>
      <c r="F25" s="589"/>
      <c r="G25" s="590"/>
      <c r="H25" s="310">
        <v>0.5</v>
      </c>
      <c r="I25" s="213"/>
      <c r="J25" s="592"/>
    </row>
    <row r="26" spans="2:10">
      <c r="B26" s="588" t="s">
        <v>2170</v>
      </c>
      <c r="C26" s="589"/>
      <c r="D26" s="589"/>
      <c r="E26" s="589"/>
      <c r="F26" s="589"/>
      <c r="G26" s="590"/>
      <c r="H26" s="310">
        <v>0.75</v>
      </c>
      <c r="I26" s="213"/>
      <c r="J26" s="593"/>
    </row>
    <row r="27" spans="2:10">
      <c r="B27" s="204"/>
      <c r="C27" s="204"/>
      <c r="D27" s="204"/>
      <c r="E27" s="204"/>
      <c r="F27" s="204"/>
      <c r="G27" s="204"/>
      <c r="H27" s="311"/>
      <c r="I27" s="318"/>
      <c r="J27" s="313"/>
    </row>
    <row r="28" spans="2:10">
      <c r="B28" s="314" t="s">
        <v>2171</v>
      </c>
      <c r="C28" s="204"/>
      <c r="D28" s="204"/>
      <c r="E28" s="204"/>
      <c r="F28" s="204"/>
      <c r="G28" s="204"/>
      <c r="H28" s="311"/>
      <c r="I28" s="318"/>
      <c r="J28" s="313"/>
    </row>
    <row r="29" spans="2:10" s="309" customFormat="1" ht="5.25">
      <c r="B29" s="308"/>
      <c r="C29" s="308"/>
      <c r="D29" s="308"/>
      <c r="E29" s="308"/>
      <c r="F29" s="308"/>
      <c r="G29" s="308"/>
      <c r="H29" s="315"/>
      <c r="I29" s="319"/>
      <c r="J29" s="317"/>
    </row>
    <row r="30" spans="2:10">
      <c r="B30" s="588" t="s">
        <v>2172</v>
      </c>
      <c r="C30" s="589"/>
      <c r="D30" s="589"/>
      <c r="E30" s="589"/>
      <c r="F30" s="589"/>
      <c r="G30" s="590"/>
      <c r="H30" s="310">
        <v>1.5</v>
      </c>
      <c r="I30" s="213"/>
      <c r="J30" s="591" t="str">
        <f>IF(I30="ü",H30,IF(I31="ü",H31,IF(I32="ü",H32,"")))</f>
        <v/>
      </c>
    </row>
    <row r="31" spans="2:10">
      <c r="B31" s="588" t="s">
        <v>2173</v>
      </c>
      <c r="C31" s="589"/>
      <c r="D31" s="589"/>
      <c r="E31" s="589"/>
      <c r="F31" s="589"/>
      <c r="G31" s="590"/>
      <c r="H31" s="310">
        <v>1</v>
      </c>
      <c r="I31" s="213"/>
      <c r="J31" s="592"/>
    </row>
    <row r="32" spans="2:10">
      <c r="B32" s="588" t="s">
        <v>2174</v>
      </c>
      <c r="C32" s="589"/>
      <c r="D32" s="589"/>
      <c r="E32" s="589"/>
      <c r="F32" s="589"/>
      <c r="G32" s="590"/>
      <c r="H32" s="310">
        <v>0.5</v>
      </c>
      <c r="I32" s="213"/>
      <c r="J32" s="592"/>
    </row>
    <row r="33" spans="2:10">
      <c r="B33" s="588" t="s">
        <v>2175</v>
      </c>
      <c r="C33" s="589"/>
      <c r="D33" s="589"/>
      <c r="E33" s="589"/>
      <c r="F33" s="589"/>
      <c r="G33" s="590"/>
      <c r="H33" s="310">
        <v>0</v>
      </c>
      <c r="I33" s="213"/>
      <c r="J33" s="593"/>
    </row>
    <row r="34" spans="2:10">
      <c r="B34" s="204"/>
      <c r="C34" s="204"/>
      <c r="D34" s="204"/>
      <c r="E34" s="204"/>
      <c r="F34" s="204"/>
      <c r="G34" s="204"/>
      <c r="H34" s="311"/>
      <c r="I34" s="318"/>
      <c r="J34" s="313"/>
    </row>
    <row r="35" spans="2:10">
      <c r="B35" s="314" t="s">
        <v>2176</v>
      </c>
      <c r="C35" s="204"/>
      <c r="D35" s="204"/>
      <c r="E35" s="204"/>
      <c r="F35" s="204"/>
      <c r="G35" s="204"/>
      <c r="H35" s="311"/>
      <c r="I35" s="318"/>
      <c r="J35" s="313"/>
    </row>
    <row r="36" spans="2:10" s="309" customFormat="1" ht="5.25">
      <c r="B36" s="308"/>
      <c r="C36" s="308"/>
      <c r="D36" s="308"/>
      <c r="E36" s="308"/>
      <c r="F36" s="308"/>
      <c r="G36" s="308"/>
      <c r="H36" s="315"/>
      <c r="I36" s="319"/>
      <c r="J36" s="317"/>
    </row>
    <row r="37" spans="2:10">
      <c r="B37" s="588" t="s">
        <v>2177</v>
      </c>
      <c r="C37" s="589"/>
      <c r="D37" s="589"/>
      <c r="E37" s="589"/>
      <c r="F37" s="589"/>
      <c r="G37" s="590"/>
      <c r="H37" s="310">
        <v>6</v>
      </c>
      <c r="I37" s="320">
        <f>NQ!F153</f>
        <v>0</v>
      </c>
      <c r="J37" s="321">
        <f>I37/10</f>
        <v>0</v>
      </c>
    </row>
    <row r="39" spans="2:10" ht="18.75">
      <c r="B39" s="582" t="s">
        <v>2178</v>
      </c>
      <c r="C39" s="583"/>
      <c r="D39" s="583"/>
      <c r="E39" s="583"/>
      <c r="F39" s="583"/>
      <c r="G39" s="583"/>
      <c r="H39" s="584">
        <f>1+SUM(J5:J33)/100</f>
        <v>1</v>
      </c>
      <c r="I39" s="585"/>
      <c r="J39" s="586"/>
    </row>
    <row r="40" spans="2:10" s="309" customFormat="1" ht="5.25">
      <c r="B40" s="322"/>
      <c r="C40" s="322"/>
      <c r="D40" s="322"/>
      <c r="E40" s="322"/>
      <c r="F40" s="322"/>
      <c r="G40" s="322"/>
      <c r="H40" s="322"/>
      <c r="J40" s="322"/>
    </row>
    <row r="41" spans="2:10" s="309" customFormat="1" ht="5.25">
      <c r="B41" s="322"/>
      <c r="C41" s="322"/>
      <c r="D41" s="322"/>
      <c r="E41" s="322"/>
      <c r="F41" s="322"/>
      <c r="G41" s="322"/>
      <c r="H41" s="322"/>
      <c r="J41" s="322"/>
    </row>
    <row r="42" spans="2:10" s="309" customFormat="1" ht="5.25">
      <c r="B42" s="322"/>
      <c r="C42" s="322"/>
      <c r="D42" s="322"/>
      <c r="E42" s="322"/>
      <c r="F42" s="322"/>
      <c r="G42" s="322"/>
      <c r="H42" s="322"/>
      <c r="J42" s="322"/>
    </row>
    <row r="43" spans="2:10">
      <c r="B43" s="587" t="s">
        <v>2179</v>
      </c>
      <c r="C43" s="587"/>
      <c r="D43" s="587"/>
      <c r="E43" s="587"/>
      <c r="F43" s="587"/>
      <c r="G43" s="587"/>
      <c r="H43" s="587"/>
      <c r="I43" s="323"/>
      <c r="J43" s="204"/>
    </row>
  </sheetData>
  <mergeCells count="27">
    <mergeCell ref="B1:J1"/>
    <mergeCell ref="B5:G5"/>
    <mergeCell ref="J5:J6"/>
    <mergeCell ref="B6:G6"/>
    <mergeCell ref="B10:G10"/>
    <mergeCell ref="J10:J12"/>
    <mergeCell ref="B11:G11"/>
    <mergeCell ref="B12:G12"/>
    <mergeCell ref="B23:G23"/>
    <mergeCell ref="J23:J26"/>
    <mergeCell ref="B24:G24"/>
    <mergeCell ref="B25:G25"/>
    <mergeCell ref="B26:G26"/>
    <mergeCell ref="B16:G16"/>
    <mergeCell ref="J16:J19"/>
    <mergeCell ref="B17:G17"/>
    <mergeCell ref="B18:G18"/>
    <mergeCell ref="B19:G19"/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1" customWidth="1"/>
    <col min="2" max="2" width="23.28515625" style="191" customWidth="1"/>
    <col min="3" max="3" width="26.7109375" style="191" customWidth="1"/>
    <col min="4" max="5" width="13.28515625" style="191" customWidth="1"/>
    <col min="6" max="6" width="22.28515625" style="191" customWidth="1"/>
    <col min="7" max="16384" width="9.140625" style="191"/>
  </cols>
  <sheetData>
    <row r="1" spans="1:6" ht="57" customHeight="1"/>
    <row r="2" spans="1:6">
      <c r="A2" s="540" t="str">
        <f>CONCATENATE("FINANCIAMENTO  -  ",Formulário!D15," para ",Formulário!D23)</f>
        <v xml:space="preserve">FINANCIAMENTO  -   para Construção de  fogos - </v>
      </c>
      <c r="B2" s="540"/>
      <c r="C2" s="540"/>
      <c r="D2" s="540"/>
      <c r="E2" s="540"/>
      <c r="F2" s="540"/>
    </row>
    <row r="3" spans="1:6" ht="15.75">
      <c r="A3" s="539" t="s">
        <v>2570</v>
      </c>
      <c r="B3" s="539"/>
      <c r="C3" s="539"/>
      <c r="D3" s="539"/>
      <c r="E3" s="539"/>
      <c r="F3" s="539"/>
    </row>
    <row r="4" spans="1:6">
      <c r="F4" s="379" t="s">
        <v>2222</v>
      </c>
    </row>
    <row r="5" spans="1:6" ht="51">
      <c r="A5" s="326" t="s">
        <v>2358</v>
      </c>
      <c r="B5" s="326" t="s">
        <v>2426</v>
      </c>
      <c r="C5" s="326" t="s">
        <v>2438</v>
      </c>
      <c r="D5" s="326" t="s">
        <v>2342</v>
      </c>
      <c r="E5" s="326" t="s">
        <v>2340</v>
      </c>
      <c r="F5" s="326" t="s">
        <v>2341</v>
      </c>
    </row>
    <row r="6" spans="1:6">
      <c r="A6" s="375" t="s">
        <v>2339</v>
      </c>
      <c r="B6" s="375"/>
      <c r="C6" s="376">
        <v>1876873441</v>
      </c>
      <c r="D6" s="374"/>
      <c r="E6" s="374">
        <v>1</v>
      </c>
      <c r="F6" s="374">
        <v>1</v>
      </c>
    </row>
    <row r="7" spans="1:6" ht="25.5">
      <c r="A7" s="375" t="s">
        <v>2221</v>
      </c>
      <c r="B7" s="375" t="s">
        <v>2344</v>
      </c>
      <c r="C7" s="376">
        <v>1</v>
      </c>
      <c r="D7" s="374"/>
      <c r="E7" s="374">
        <v>1</v>
      </c>
      <c r="F7" s="374">
        <v>1</v>
      </c>
    </row>
    <row r="8" spans="1:6">
      <c r="A8" s="375" t="s">
        <v>1915</v>
      </c>
      <c r="B8" s="375"/>
      <c r="C8" s="376">
        <v>1</v>
      </c>
      <c r="D8" s="374" t="s">
        <v>2345</v>
      </c>
      <c r="E8" s="374">
        <v>1</v>
      </c>
      <c r="F8" s="374">
        <v>1</v>
      </c>
    </row>
    <row r="9" spans="1:6">
      <c r="A9" s="375" t="s">
        <v>2217</v>
      </c>
      <c r="B9" s="375"/>
      <c r="C9" s="376">
        <v>1</v>
      </c>
      <c r="D9" s="374"/>
      <c r="E9" s="374">
        <v>1</v>
      </c>
      <c r="F9" s="374">
        <v>1</v>
      </c>
    </row>
    <row r="10" spans="1:6">
      <c r="A10" s="375"/>
      <c r="B10" s="375"/>
      <c r="C10" s="376">
        <v>1</v>
      </c>
      <c r="D10" s="374"/>
      <c r="E10" s="374">
        <v>1</v>
      </c>
      <c r="F10" s="374">
        <v>1</v>
      </c>
    </row>
    <row r="11" spans="1:6">
      <c r="A11" s="375" t="s">
        <v>1916</v>
      </c>
      <c r="B11" s="375"/>
      <c r="C11" s="376">
        <v>1</v>
      </c>
      <c r="D11" s="374"/>
      <c r="E11" s="374">
        <v>1</v>
      </c>
      <c r="F11" s="374">
        <v>1</v>
      </c>
    </row>
    <row r="12" spans="1:6">
      <c r="A12" s="375" t="s">
        <v>2218</v>
      </c>
      <c r="B12" s="375"/>
      <c r="C12" s="376">
        <v>1</v>
      </c>
      <c r="D12" s="374"/>
      <c r="E12" s="374">
        <v>1</v>
      </c>
      <c r="F12" s="374">
        <v>1</v>
      </c>
    </row>
    <row r="13" spans="1:6">
      <c r="A13" s="375" t="s">
        <v>2219</v>
      </c>
      <c r="B13" s="375"/>
      <c r="C13" s="376">
        <v>1</v>
      </c>
      <c r="D13" s="374"/>
      <c r="E13" s="374">
        <v>1</v>
      </c>
      <c r="F13" s="374">
        <v>1</v>
      </c>
    </row>
    <row r="14" spans="1:6">
      <c r="A14" s="375" t="s">
        <v>2441</v>
      </c>
      <c r="B14" s="375"/>
      <c r="C14" s="376">
        <v>1</v>
      </c>
      <c r="D14" s="374"/>
      <c r="E14" s="374">
        <v>1</v>
      </c>
      <c r="F14" s="374">
        <v>1</v>
      </c>
    </row>
    <row r="15" spans="1:6">
      <c r="A15" s="375" t="s">
        <v>2220</v>
      </c>
      <c r="B15" s="375"/>
      <c r="C15" s="376">
        <v>1</v>
      </c>
      <c r="D15" s="374"/>
      <c r="E15" s="374">
        <v>1</v>
      </c>
      <c r="F15" s="374">
        <v>1</v>
      </c>
    </row>
    <row r="16" spans="1:6" ht="25.5">
      <c r="A16" s="375" t="s">
        <v>2440</v>
      </c>
      <c r="B16" s="327"/>
      <c r="C16" s="376">
        <v>1</v>
      </c>
      <c r="D16" s="374"/>
      <c r="E16" s="374">
        <v>1</v>
      </c>
      <c r="F16" s="374">
        <v>1</v>
      </c>
    </row>
    <row r="17" spans="1:6">
      <c r="A17" s="375"/>
      <c r="B17" s="327"/>
      <c r="C17" s="376">
        <v>1</v>
      </c>
      <c r="D17" s="374"/>
      <c r="E17" s="374">
        <v>1</v>
      </c>
      <c r="F17" s="374">
        <v>1</v>
      </c>
    </row>
    <row r="18" spans="1:6">
      <c r="A18" s="375"/>
      <c r="B18" s="327"/>
      <c r="C18" s="376">
        <v>1</v>
      </c>
      <c r="D18" s="374"/>
      <c r="E18" s="374">
        <v>1</v>
      </c>
      <c r="F18" s="374">
        <v>1</v>
      </c>
    </row>
    <row r="19" spans="1:6">
      <c r="A19" s="375"/>
      <c r="B19" s="327"/>
      <c r="C19" s="376">
        <v>1</v>
      </c>
      <c r="D19" s="374"/>
      <c r="E19" s="374">
        <v>1</v>
      </c>
      <c r="F19" s="374">
        <v>1</v>
      </c>
    </row>
    <row r="20" spans="1:6">
      <c r="A20" s="375"/>
      <c r="B20" s="327"/>
      <c r="C20" s="376">
        <v>1</v>
      </c>
      <c r="D20" s="374"/>
      <c r="E20" s="374">
        <v>1</v>
      </c>
      <c r="F20" s="374">
        <v>1</v>
      </c>
    </row>
    <row r="21" spans="1:6">
      <c r="A21" s="375"/>
      <c r="B21" s="327"/>
      <c r="C21" s="376">
        <v>1</v>
      </c>
      <c r="D21" s="374" t="s">
        <v>2343</v>
      </c>
      <c r="E21" s="374">
        <v>1</v>
      </c>
      <c r="F21" s="374">
        <v>1</v>
      </c>
    </row>
    <row r="22" spans="1:6">
      <c r="A22" s="375"/>
      <c r="B22" s="327"/>
      <c r="C22" s="376">
        <v>1</v>
      </c>
      <c r="D22" s="374"/>
      <c r="E22" s="374">
        <v>1</v>
      </c>
      <c r="F22" s="374">
        <v>1</v>
      </c>
    </row>
    <row r="23" spans="1:6">
      <c r="A23" s="375"/>
      <c r="B23" s="327"/>
      <c r="C23" s="376">
        <v>1</v>
      </c>
      <c r="D23" s="374"/>
      <c r="E23" s="374">
        <v>1</v>
      </c>
      <c r="F23" s="374">
        <v>1</v>
      </c>
    </row>
    <row r="24" spans="1:6">
      <c r="A24" s="375"/>
      <c r="B24" s="327"/>
      <c r="C24" s="376">
        <v>1</v>
      </c>
      <c r="D24" s="374"/>
      <c r="E24" s="374">
        <v>1</v>
      </c>
      <c r="F24" s="374">
        <v>1</v>
      </c>
    </row>
    <row r="25" spans="1:6">
      <c r="A25" s="375"/>
      <c r="B25" s="327"/>
      <c r="C25" s="376">
        <v>1</v>
      </c>
      <c r="D25" s="374"/>
      <c r="E25" s="374">
        <v>1</v>
      </c>
      <c r="F25" s="374">
        <v>1</v>
      </c>
    </row>
    <row r="26" spans="1:6">
      <c r="A26" s="375"/>
      <c r="B26" s="327"/>
      <c r="C26" s="376">
        <v>1</v>
      </c>
      <c r="D26" s="374"/>
      <c r="E26" s="374">
        <v>1</v>
      </c>
      <c r="F26" s="374">
        <v>1</v>
      </c>
    </row>
    <row r="27" spans="1:6">
      <c r="A27" s="375"/>
      <c r="B27" s="327"/>
      <c r="C27" s="376">
        <v>1</v>
      </c>
      <c r="D27" s="374"/>
      <c r="E27" s="374">
        <v>1</v>
      </c>
      <c r="F27" s="374">
        <v>1</v>
      </c>
    </row>
    <row r="28" spans="1:6">
      <c r="A28" s="375"/>
      <c r="B28" s="327"/>
      <c r="C28" s="376">
        <v>1</v>
      </c>
      <c r="D28" s="374"/>
      <c r="E28" s="374">
        <v>1</v>
      </c>
      <c r="F28" s="374">
        <v>1</v>
      </c>
    </row>
    <row r="29" spans="1:6">
      <c r="A29" s="375"/>
      <c r="B29" s="327"/>
      <c r="C29" s="376">
        <v>1</v>
      </c>
      <c r="D29" s="374"/>
      <c r="E29" s="374">
        <v>1</v>
      </c>
      <c r="F29" s="374">
        <v>1</v>
      </c>
    </row>
    <row r="30" spans="1:6">
      <c r="A30" s="375"/>
      <c r="B30" s="327"/>
      <c r="C30" s="376">
        <v>1</v>
      </c>
      <c r="D30" s="374"/>
      <c r="E30" s="374">
        <v>1</v>
      </c>
      <c r="F30" s="374">
        <v>1</v>
      </c>
    </row>
    <row r="31" spans="1:6" s="361" customFormat="1">
      <c r="A31" s="359"/>
      <c r="B31" s="359"/>
      <c r="C31" s="359"/>
      <c r="D31" s="359"/>
      <c r="E31" s="359"/>
      <c r="F31" s="359"/>
    </row>
    <row r="32" spans="1:6" s="203" customFormat="1">
      <c r="A32" s="358"/>
      <c r="B32" s="358"/>
      <c r="C32" s="358"/>
      <c r="D32" s="358"/>
      <c r="E32" s="358"/>
      <c r="F32" s="358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III'!$E$7:$Q$7</xm:f>
          </x14:formula1>
          <xm:sqref>A6:A30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1" customWidth="1"/>
    <col min="2" max="2" width="18" style="191" customWidth="1"/>
    <col min="3" max="6" width="21.140625" style="191" customWidth="1"/>
    <col min="7" max="8" width="21.140625" style="329" customWidth="1"/>
    <col min="9" max="9" width="9.140625" style="191"/>
    <col min="10" max="10" width="10.140625" style="191" bestFit="1" customWidth="1"/>
    <col min="11" max="16384" width="9.140625" style="191"/>
  </cols>
  <sheetData>
    <row r="1" spans="1:8" ht="39.75" customHeight="1"/>
    <row r="2" spans="1:8" ht="12.75" customHeight="1">
      <c r="A2" s="540" t="str">
        <f>CONCATENATE("FINANCIAMENTO ao ",Formulário!D15," para ",Formulário!D23)</f>
        <v xml:space="preserve">FINANCIAMENTO ao  para Construção de  fogos - </v>
      </c>
      <c r="B2" s="540"/>
      <c r="C2" s="540"/>
      <c r="D2" s="540"/>
      <c r="E2" s="540"/>
      <c r="F2" s="540"/>
      <c r="G2" s="540"/>
      <c r="H2" s="540"/>
    </row>
    <row r="3" spans="1:8" ht="15.75" customHeight="1">
      <c r="A3" s="539" t="s">
        <v>2569</v>
      </c>
      <c r="B3" s="539"/>
      <c r="C3" s="539"/>
      <c r="D3" s="539"/>
      <c r="E3" s="539"/>
      <c r="F3" s="539"/>
      <c r="G3" s="539"/>
      <c r="H3" s="539"/>
    </row>
    <row r="5" spans="1:8">
      <c r="A5" s="428" t="s">
        <v>2359</v>
      </c>
    </row>
    <row r="7" spans="1:8" s="378" customFormat="1" ht="25.5">
      <c r="A7" s="602" t="s">
        <v>2428</v>
      </c>
      <c r="B7" s="602"/>
      <c r="C7" s="602"/>
      <c r="D7" s="380" t="s">
        <v>2348</v>
      </c>
      <c r="E7" s="380" t="s">
        <v>2349</v>
      </c>
      <c r="F7" s="381" t="s">
        <v>2350</v>
      </c>
      <c r="G7" s="381" t="s">
        <v>2351</v>
      </c>
      <c r="H7" s="381" t="s">
        <v>2352</v>
      </c>
    </row>
    <row r="8" spans="1:8">
      <c r="A8" s="382" t="s">
        <v>2429</v>
      </c>
      <c r="B8" s="382"/>
      <c r="C8" s="383"/>
      <c r="D8" s="383"/>
      <c r="E8" s="382"/>
      <c r="F8" s="382"/>
      <c r="G8" s="384"/>
      <c r="H8" s="384"/>
    </row>
    <row r="9" spans="1:8">
      <c r="C9" s="377"/>
      <c r="D9" s="377"/>
    </row>
    <row r="10" spans="1:8" ht="54.75" customHeight="1">
      <c r="A10" s="600" t="s">
        <v>2357</v>
      </c>
      <c r="B10" s="601"/>
      <c r="C10" s="598" t="s">
        <v>2430</v>
      </c>
      <c r="D10" s="599"/>
      <c r="E10" s="598" t="s">
        <v>2431</v>
      </c>
      <c r="F10" s="599"/>
      <c r="G10" s="598" t="s">
        <v>2432</v>
      </c>
      <c r="H10" s="599"/>
    </row>
    <row r="11" spans="1:8" ht="38.25">
      <c r="A11" s="326" t="s">
        <v>2427</v>
      </c>
      <c r="B11" s="326" t="s">
        <v>2347</v>
      </c>
      <c r="C11" s="326" t="s">
        <v>2355</v>
      </c>
      <c r="D11" s="326" t="s">
        <v>2356</v>
      </c>
      <c r="E11" s="326" t="s">
        <v>2353</v>
      </c>
      <c r="F11" s="326" t="s">
        <v>2354</v>
      </c>
      <c r="G11" s="429" t="s">
        <v>2433</v>
      </c>
      <c r="H11" s="326" t="s">
        <v>2434</v>
      </c>
    </row>
    <row r="12" spans="1:8">
      <c r="A12" s="327" t="str">
        <f>+'Anexo II'!A6</f>
        <v>F1</v>
      </c>
      <c r="B12" s="327"/>
      <c r="C12" s="374"/>
      <c r="D12" s="374"/>
      <c r="E12" s="374"/>
      <c r="F12" s="374"/>
      <c r="G12" s="374"/>
      <c r="H12" s="374"/>
    </row>
    <row r="13" spans="1:8">
      <c r="A13" s="327" t="str">
        <f>+'Anexo II'!A7</f>
        <v>F2</v>
      </c>
      <c r="B13" s="327"/>
      <c r="C13" s="374"/>
      <c r="D13" s="374"/>
      <c r="E13" s="374"/>
      <c r="F13" s="374"/>
      <c r="G13" s="374"/>
      <c r="H13" s="374"/>
    </row>
    <row r="14" spans="1:8">
      <c r="A14" s="327" t="str">
        <f>+'Anexo II'!A8</f>
        <v>F3</v>
      </c>
      <c r="B14" s="327"/>
      <c r="C14" s="374"/>
      <c r="D14" s="374"/>
      <c r="E14" s="374"/>
      <c r="F14" s="374"/>
      <c r="G14" s="374"/>
      <c r="H14" s="374"/>
    </row>
    <row r="15" spans="1:8">
      <c r="A15" s="327" t="str">
        <f>+'Anexo II'!A9</f>
        <v>F4</v>
      </c>
      <c r="B15" s="327"/>
      <c r="C15" s="374"/>
      <c r="D15" s="374"/>
      <c r="E15" s="374"/>
      <c r="F15" s="374"/>
      <c r="G15" s="374"/>
      <c r="H15" s="374"/>
    </row>
    <row r="16" spans="1:8">
      <c r="A16" s="327" t="str">
        <f>+'Anexo II'!A10</f>
        <v>F5</v>
      </c>
      <c r="B16" s="327"/>
      <c r="C16" s="374"/>
      <c r="D16" s="374"/>
      <c r="E16" s="374"/>
      <c r="F16" s="374"/>
      <c r="G16" s="374"/>
      <c r="H16" s="374"/>
    </row>
    <row r="17" spans="1:8">
      <c r="A17" s="327" t="str">
        <f>+'Anexo II'!A11</f>
        <v>F6</v>
      </c>
      <c r="B17" s="327"/>
      <c r="C17" s="374"/>
      <c r="D17" s="374"/>
      <c r="E17" s="374"/>
      <c r="F17" s="374"/>
      <c r="G17" s="374"/>
      <c r="H17" s="374"/>
    </row>
    <row r="18" spans="1:8">
      <c r="A18" s="327" t="str">
        <f>+'Anexo II'!A12</f>
        <v>F7</v>
      </c>
      <c r="B18" s="327"/>
      <c r="C18" s="374"/>
      <c r="D18" s="374"/>
      <c r="E18" s="374"/>
      <c r="F18" s="374"/>
      <c r="G18" s="374"/>
      <c r="H18" s="374"/>
    </row>
    <row r="19" spans="1:8">
      <c r="A19" s="327" t="str">
        <f>+'Anexo II'!A13</f>
        <v>F8</v>
      </c>
      <c r="B19" s="327"/>
      <c r="C19" s="374"/>
      <c r="D19" s="374"/>
      <c r="E19" s="374"/>
      <c r="F19" s="374"/>
      <c r="G19" s="374"/>
      <c r="H19" s="374"/>
    </row>
    <row r="20" spans="1:8">
      <c r="A20" s="327" t="str">
        <f>+'Anexo II'!A14</f>
        <v>F9</v>
      </c>
      <c r="B20" s="327"/>
      <c r="C20" s="374"/>
      <c r="D20" s="374"/>
      <c r="E20" s="374"/>
      <c r="F20" s="374"/>
      <c r="G20" s="374"/>
      <c r="H20" s="374"/>
    </row>
    <row r="21" spans="1:8">
      <c r="A21" s="327" t="str">
        <f>+'Anexo II'!A15</f>
        <v>F10</v>
      </c>
      <c r="B21" s="327"/>
      <c r="C21" s="374"/>
      <c r="D21" s="374"/>
      <c r="E21" s="374"/>
      <c r="F21" s="374"/>
      <c r="G21" s="374"/>
      <c r="H21" s="374"/>
    </row>
    <row r="22" spans="1:8">
      <c r="A22" s="327" t="str">
        <f>+'Anexo II'!A16</f>
        <v>F11</v>
      </c>
      <c r="B22" s="327"/>
      <c r="C22" s="374"/>
      <c r="D22" s="374"/>
      <c r="E22" s="374"/>
      <c r="F22" s="374"/>
      <c r="G22" s="374"/>
      <c r="H22" s="374"/>
    </row>
    <row r="23" spans="1:8">
      <c r="A23" s="327" t="str">
        <f>+'Anexo II'!A17</f>
        <v>F12</v>
      </c>
      <c r="B23" s="327"/>
      <c r="C23" s="374"/>
      <c r="D23" s="374"/>
      <c r="E23" s="374"/>
      <c r="F23" s="374"/>
      <c r="G23" s="374"/>
      <c r="H23" s="374"/>
    </row>
    <row r="24" spans="1:8">
      <c r="A24" s="327" t="str">
        <f>+'Anexo II'!A18</f>
        <v>F13</v>
      </c>
      <c r="B24" s="327"/>
      <c r="C24" s="374"/>
      <c r="D24" s="374"/>
      <c r="E24" s="374"/>
      <c r="F24" s="374"/>
      <c r="G24" s="374"/>
      <c r="H24" s="374"/>
    </row>
    <row r="25" spans="1:8">
      <c r="A25" s="327" t="str">
        <f>+'Anexo II'!A19</f>
        <v>F14</v>
      </c>
      <c r="B25" s="327"/>
      <c r="C25" s="374"/>
      <c r="D25" s="374"/>
      <c r="E25" s="374"/>
      <c r="F25" s="374"/>
      <c r="G25" s="374"/>
      <c r="H25" s="374"/>
    </row>
    <row r="26" spans="1:8">
      <c r="A26" s="327" t="str">
        <f>+'Anexo II'!A20</f>
        <v>F15</v>
      </c>
      <c r="B26" s="327"/>
      <c r="C26" s="374"/>
      <c r="D26" s="374"/>
      <c r="E26" s="374"/>
      <c r="F26" s="374"/>
      <c r="G26" s="374"/>
      <c r="H26" s="374"/>
    </row>
    <row r="27" spans="1:8">
      <c r="A27" s="327" t="str">
        <f>+'Anexo II'!A21</f>
        <v>F16</v>
      </c>
      <c r="B27" s="327"/>
      <c r="C27" s="374"/>
      <c r="D27" s="374"/>
      <c r="E27" s="374"/>
      <c r="F27" s="374"/>
      <c r="G27" s="374"/>
      <c r="H27" s="374"/>
    </row>
    <row r="28" spans="1:8">
      <c r="A28" s="327" t="str">
        <f>+'Anexo II'!A22</f>
        <v>F17</v>
      </c>
      <c r="B28" s="327"/>
      <c r="C28" s="374"/>
      <c r="D28" s="374"/>
      <c r="E28" s="374"/>
      <c r="F28" s="374"/>
      <c r="G28" s="374"/>
      <c r="H28" s="374"/>
    </row>
    <row r="29" spans="1:8">
      <c r="A29" s="327" t="str">
        <f>+'Anexo II'!A23</f>
        <v>F18</v>
      </c>
      <c r="B29" s="327"/>
      <c r="C29" s="374"/>
      <c r="D29" s="374"/>
      <c r="E29" s="374"/>
      <c r="F29" s="374"/>
      <c r="G29" s="374"/>
      <c r="H29" s="374"/>
    </row>
    <row r="30" spans="1:8">
      <c r="A30" s="327" t="str">
        <f>+'Anexo II'!A24</f>
        <v>F19</v>
      </c>
      <c r="B30" s="327"/>
      <c r="C30" s="374"/>
      <c r="D30" s="374"/>
      <c r="E30" s="374"/>
      <c r="F30" s="374"/>
      <c r="G30" s="374"/>
      <c r="H30" s="374"/>
    </row>
    <row r="31" spans="1:8">
      <c r="A31" s="327" t="str">
        <f>+'Anexo II'!A25</f>
        <v>F20</v>
      </c>
      <c r="B31" s="327"/>
      <c r="C31" s="374"/>
      <c r="D31" s="374"/>
      <c r="E31" s="374"/>
      <c r="F31" s="374"/>
      <c r="G31" s="374"/>
      <c r="H31" s="374"/>
    </row>
    <row r="32" spans="1:8">
      <c r="A32" s="327" t="str">
        <f>+'Anexo II'!A26</f>
        <v>F21</v>
      </c>
      <c r="B32" s="327"/>
      <c r="C32" s="374"/>
      <c r="D32" s="374"/>
      <c r="E32" s="374"/>
      <c r="F32" s="374"/>
      <c r="G32" s="374"/>
      <c r="H32" s="374"/>
    </row>
    <row r="33" spans="1:8">
      <c r="A33" s="327" t="str">
        <f>+'Anexo II'!A27</f>
        <v>F22</v>
      </c>
      <c r="B33" s="327"/>
      <c r="C33" s="374"/>
      <c r="D33" s="374"/>
      <c r="E33" s="374"/>
      <c r="F33" s="374"/>
      <c r="G33" s="374"/>
      <c r="H33" s="374"/>
    </row>
    <row r="34" spans="1:8">
      <c r="A34" s="327" t="str">
        <f>+'Anexo II'!A28</f>
        <v>F23</v>
      </c>
      <c r="B34" s="327"/>
      <c r="C34" s="374"/>
      <c r="D34" s="374"/>
      <c r="E34" s="374"/>
      <c r="F34" s="374"/>
      <c r="G34" s="374"/>
      <c r="H34" s="374"/>
    </row>
    <row r="35" spans="1:8">
      <c r="A35" s="327" t="str">
        <f>+'Anexo II'!A29</f>
        <v>F24</v>
      </c>
      <c r="B35" s="327"/>
      <c r="C35" s="374"/>
      <c r="D35" s="374"/>
      <c r="E35" s="374"/>
      <c r="F35" s="374"/>
      <c r="G35" s="374"/>
      <c r="H35" s="374"/>
    </row>
    <row r="36" spans="1:8">
      <c r="A36" s="327" t="str">
        <f>+'Anexo II'!A30</f>
        <v>F25</v>
      </c>
      <c r="B36" s="327"/>
      <c r="C36" s="374"/>
      <c r="D36" s="374"/>
      <c r="E36" s="374"/>
      <c r="F36" s="374"/>
      <c r="G36" s="374"/>
      <c r="H36" s="374"/>
    </row>
    <row r="37" spans="1:8">
      <c r="A37" s="327" t="str">
        <f>+'Anexo II'!A31</f>
        <v>F26</v>
      </c>
      <c r="B37" s="327"/>
      <c r="C37" s="374"/>
      <c r="D37" s="374"/>
      <c r="E37" s="374"/>
      <c r="F37" s="374"/>
      <c r="G37" s="374"/>
      <c r="H37" s="374"/>
    </row>
    <row r="38" spans="1:8">
      <c r="A38" s="327" t="str">
        <f>+'Anexo II'!A32</f>
        <v>F27</v>
      </c>
      <c r="B38" s="327"/>
      <c r="C38" s="374"/>
      <c r="D38" s="374"/>
      <c r="E38" s="374"/>
      <c r="F38" s="374"/>
      <c r="G38" s="374"/>
      <c r="H38" s="374"/>
    </row>
    <row r="39" spans="1:8">
      <c r="A39" s="327" t="str">
        <f>+'Anexo II'!A33</f>
        <v>F28</v>
      </c>
      <c r="B39" s="327"/>
      <c r="C39" s="374"/>
      <c r="D39" s="374"/>
      <c r="E39" s="374"/>
      <c r="F39" s="374"/>
      <c r="G39" s="374"/>
      <c r="H39" s="374"/>
    </row>
    <row r="40" spans="1:8">
      <c r="A40" s="327" t="str">
        <f>+'Anexo II'!A34</f>
        <v>F29</v>
      </c>
      <c r="B40" s="327"/>
      <c r="C40" s="374"/>
      <c r="D40" s="374"/>
      <c r="E40" s="374"/>
      <c r="F40" s="374"/>
      <c r="G40" s="374"/>
      <c r="H40" s="374"/>
    </row>
    <row r="41" spans="1:8">
      <c r="A41" s="327" t="str">
        <f>+'Anexo II'!A35</f>
        <v>F30</v>
      </c>
      <c r="B41" s="327"/>
      <c r="C41" s="374"/>
      <c r="D41" s="374"/>
      <c r="E41" s="374"/>
      <c r="F41" s="374"/>
      <c r="G41" s="374"/>
      <c r="H41" s="374"/>
    </row>
    <row r="42" spans="1:8">
      <c r="A42" s="327" t="str">
        <f>+'Anexo II'!A36</f>
        <v>F31</v>
      </c>
      <c r="B42" s="327"/>
      <c r="C42" s="374"/>
      <c r="D42" s="374"/>
      <c r="E42" s="374"/>
      <c r="F42" s="374"/>
      <c r="G42" s="374"/>
      <c r="H42" s="374"/>
    </row>
    <row r="43" spans="1:8">
      <c r="A43" s="327" t="str">
        <f>+'Anexo II'!A37</f>
        <v>F32</v>
      </c>
      <c r="B43" s="327"/>
      <c r="C43" s="374"/>
      <c r="D43" s="374"/>
      <c r="E43" s="374"/>
      <c r="F43" s="374"/>
      <c r="G43" s="374"/>
      <c r="H43" s="374"/>
    </row>
    <row r="44" spans="1:8">
      <c r="A44" s="327" t="str">
        <f>+'Anexo II'!A38</f>
        <v>F33</v>
      </c>
      <c r="B44" s="327"/>
      <c r="C44" s="374"/>
      <c r="D44" s="374"/>
      <c r="E44" s="374"/>
      <c r="F44" s="374"/>
      <c r="G44" s="374"/>
      <c r="H44" s="374"/>
    </row>
    <row r="45" spans="1:8">
      <c r="A45" s="327" t="str">
        <f>+'Anexo II'!A39</f>
        <v>F34</v>
      </c>
      <c r="B45" s="327"/>
      <c r="C45" s="374"/>
      <c r="D45" s="374"/>
      <c r="E45" s="374"/>
      <c r="F45" s="374"/>
      <c r="G45" s="374"/>
      <c r="H45" s="374"/>
    </row>
    <row r="46" spans="1:8">
      <c r="A46" s="327" t="str">
        <f>+'Anexo II'!A40</f>
        <v>F35</v>
      </c>
      <c r="B46" s="327"/>
      <c r="C46" s="374"/>
      <c r="D46" s="374"/>
      <c r="E46" s="374"/>
      <c r="F46" s="374"/>
      <c r="G46" s="374"/>
      <c r="H46" s="374"/>
    </row>
    <row r="47" spans="1:8">
      <c r="A47" s="327" t="str">
        <f>+'Anexo II'!A41</f>
        <v>F36</v>
      </c>
      <c r="B47" s="327"/>
      <c r="C47" s="374"/>
      <c r="D47" s="374"/>
      <c r="E47" s="374"/>
      <c r="F47" s="374"/>
      <c r="G47" s="374"/>
      <c r="H47" s="374"/>
    </row>
    <row r="48" spans="1:8">
      <c r="A48" s="327" t="str">
        <f>+'Anexo II'!A42</f>
        <v>F37</v>
      </c>
      <c r="B48" s="327"/>
      <c r="C48" s="374"/>
      <c r="D48" s="374"/>
      <c r="E48" s="374"/>
      <c r="F48" s="374"/>
      <c r="G48" s="374"/>
      <c r="H48" s="374"/>
    </row>
    <row r="49" spans="1:8">
      <c r="A49" s="327" t="str">
        <f>+'Anexo II'!A43</f>
        <v>F38</v>
      </c>
      <c r="B49" s="327"/>
      <c r="C49" s="374"/>
      <c r="D49" s="374"/>
      <c r="E49" s="374"/>
      <c r="F49" s="374"/>
      <c r="G49" s="374"/>
      <c r="H49" s="374"/>
    </row>
    <row r="50" spans="1:8">
      <c r="A50" s="327" t="str">
        <f>+'Anexo II'!A44</f>
        <v>F39</v>
      </c>
      <c r="B50" s="327"/>
      <c r="C50" s="374"/>
      <c r="D50" s="374"/>
      <c r="E50" s="374"/>
      <c r="F50" s="374"/>
      <c r="G50" s="374"/>
      <c r="H50" s="374"/>
    </row>
    <row r="51" spans="1:8">
      <c r="A51" s="327" t="str">
        <f>+'Anexo II'!A45</f>
        <v>F40</v>
      </c>
      <c r="B51" s="327"/>
      <c r="C51" s="374"/>
      <c r="D51" s="374"/>
      <c r="E51" s="374"/>
      <c r="F51" s="374"/>
      <c r="G51" s="374"/>
      <c r="H51" s="374"/>
    </row>
    <row r="52" spans="1:8">
      <c r="A52" s="327" t="str">
        <f>+'Anexo II'!A46</f>
        <v>F41</v>
      </c>
      <c r="B52" s="327"/>
      <c r="C52" s="374"/>
      <c r="D52" s="374"/>
      <c r="E52" s="374"/>
      <c r="F52" s="374"/>
      <c r="G52" s="374"/>
      <c r="H52" s="374"/>
    </row>
    <row r="53" spans="1:8">
      <c r="A53" s="327" t="str">
        <f>+'Anexo II'!A47</f>
        <v>F42</v>
      </c>
      <c r="B53" s="327"/>
      <c r="C53" s="374"/>
      <c r="D53" s="374"/>
      <c r="E53" s="374"/>
      <c r="F53" s="374"/>
      <c r="G53" s="374"/>
      <c r="H53" s="374"/>
    </row>
    <row r="54" spans="1:8">
      <c r="A54" s="327" t="str">
        <f>+'Anexo II'!A48</f>
        <v>F43</v>
      </c>
      <c r="B54" s="327"/>
      <c r="C54" s="374"/>
      <c r="D54" s="374"/>
      <c r="E54" s="374"/>
      <c r="F54" s="374"/>
      <c r="G54" s="374"/>
      <c r="H54" s="374"/>
    </row>
    <row r="55" spans="1:8">
      <c r="A55" s="327" t="str">
        <f>+'Anexo II'!A49</f>
        <v>F44</v>
      </c>
      <c r="B55" s="327"/>
      <c r="C55" s="374"/>
      <c r="D55" s="374"/>
      <c r="E55" s="374"/>
      <c r="F55" s="374"/>
      <c r="G55" s="374"/>
      <c r="H55" s="374"/>
    </row>
    <row r="56" spans="1:8">
      <c r="A56" s="327" t="str">
        <f>+'Anexo II'!A50</f>
        <v>F45</v>
      </c>
      <c r="B56" s="327"/>
      <c r="C56" s="374"/>
      <c r="D56" s="374"/>
      <c r="E56" s="374"/>
      <c r="F56" s="374"/>
      <c r="G56" s="374"/>
      <c r="H56" s="374"/>
    </row>
    <row r="57" spans="1:8">
      <c r="A57" s="327" t="str">
        <f>+'Anexo II'!A51</f>
        <v>F46</v>
      </c>
      <c r="B57" s="327"/>
      <c r="C57" s="374"/>
      <c r="D57" s="374"/>
      <c r="E57" s="374"/>
      <c r="F57" s="374"/>
      <c r="G57" s="374"/>
      <c r="H57" s="374"/>
    </row>
    <row r="58" spans="1:8">
      <c r="A58" s="327" t="str">
        <f>+'Anexo II'!A52</f>
        <v>F47</v>
      </c>
      <c r="B58" s="327"/>
      <c r="C58" s="374"/>
      <c r="D58" s="374"/>
      <c r="E58" s="374"/>
      <c r="F58" s="374"/>
      <c r="G58" s="374"/>
      <c r="H58" s="374"/>
    </row>
    <row r="59" spans="1:8">
      <c r="A59" s="327" t="str">
        <f>+'Anexo II'!A53</f>
        <v>F48</v>
      </c>
      <c r="B59" s="327"/>
      <c r="C59" s="374"/>
      <c r="D59" s="374"/>
      <c r="E59" s="374"/>
      <c r="F59" s="374"/>
      <c r="G59" s="374"/>
      <c r="H59" s="374"/>
    </row>
    <row r="60" spans="1:8">
      <c r="A60" s="327" t="str">
        <f>+'Anexo II'!A54</f>
        <v>F49</v>
      </c>
      <c r="B60" s="327"/>
      <c r="C60" s="374"/>
      <c r="D60" s="374"/>
      <c r="E60" s="374"/>
      <c r="F60" s="374"/>
      <c r="G60" s="374"/>
      <c r="H60" s="374"/>
    </row>
    <row r="61" spans="1:8">
      <c r="A61" s="327" t="str">
        <f>+'Anexo II'!A55</f>
        <v>F50</v>
      </c>
      <c r="B61" s="327"/>
      <c r="C61" s="374"/>
      <c r="D61" s="374"/>
      <c r="E61" s="374"/>
      <c r="F61" s="374"/>
      <c r="G61" s="374"/>
      <c r="H61" s="374"/>
    </row>
    <row r="62" spans="1:8">
      <c r="A62" s="327" t="str">
        <f>+'Anexo II'!A56</f>
        <v>F51</v>
      </c>
      <c r="B62" s="327"/>
      <c r="C62" s="374"/>
      <c r="D62" s="374"/>
      <c r="E62" s="374"/>
      <c r="F62" s="374"/>
      <c r="G62" s="374"/>
      <c r="H62" s="374"/>
    </row>
    <row r="63" spans="1:8">
      <c r="A63" s="327" t="str">
        <f>+'Anexo II'!A57</f>
        <v>F52</v>
      </c>
      <c r="B63" s="327"/>
      <c r="C63" s="374"/>
      <c r="D63" s="374"/>
      <c r="E63" s="374"/>
      <c r="F63" s="374"/>
      <c r="G63" s="374"/>
      <c r="H63" s="374"/>
    </row>
    <row r="64" spans="1:8">
      <c r="A64" s="327" t="str">
        <f>+'Anexo II'!A58</f>
        <v>F53</v>
      </c>
      <c r="B64" s="327"/>
      <c r="C64" s="374"/>
      <c r="D64" s="374"/>
      <c r="E64" s="374"/>
      <c r="F64" s="374"/>
      <c r="G64" s="374"/>
      <c r="H64" s="374"/>
    </row>
    <row r="65" spans="1:8">
      <c r="A65" s="327" t="str">
        <f>+'Anexo II'!A59</f>
        <v>F54</v>
      </c>
      <c r="B65" s="327"/>
      <c r="C65" s="374"/>
      <c r="D65" s="374"/>
      <c r="E65" s="374"/>
      <c r="F65" s="374"/>
      <c r="G65" s="374"/>
      <c r="H65" s="374"/>
    </row>
    <row r="66" spans="1:8">
      <c r="A66" s="327" t="str">
        <f>+'Anexo II'!A60</f>
        <v>F55</v>
      </c>
      <c r="B66" s="327"/>
      <c r="C66" s="374"/>
      <c r="D66" s="374"/>
      <c r="E66" s="374"/>
      <c r="F66" s="374"/>
      <c r="G66" s="374"/>
      <c r="H66" s="374"/>
    </row>
    <row r="67" spans="1:8">
      <c r="A67" s="327" t="str">
        <f>+'Anexo II'!A61</f>
        <v>F56</v>
      </c>
      <c r="B67" s="327"/>
      <c r="C67" s="374"/>
      <c r="D67" s="374"/>
      <c r="E67" s="374"/>
      <c r="F67" s="374"/>
      <c r="G67" s="374"/>
      <c r="H67" s="374"/>
    </row>
    <row r="68" spans="1:8">
      <c r="A68" s="327" t="str">
        <f>+'Anexo II'!A62</f>
        <v>F57</v>
      </c>
      <c r="B68" s="327"/>
      <c r="C68" s="374"/>
      <c r="D68" s="374"/>
      <c r="E68" s="374"/>
      <c r="F68" s="374"/>
      <c r="G68" s="374"/>
      <c r="H68" s="374"/>
    </row>
    <row r="69" spans="1:8">
      <c r="A69" s="327" t="str">
        <f>+'Anexo II'!A63</f>
        <v>F58</v>
      </c>
      <c r="B69" s="327"/>
      <c r="C69" s="374"/>
      <c r="D69" s="374"/>
      <c r="E69" s="374"/>
      <c r="F69" s="374"/>
      <c r="G69" s="374"/>
      <c r="H69" s="374"/>
    </row>
    <row r="70" spans="1:8">
      <c r="A70" s="327" t="str">
        <f>+'Anexo II'!A64</f>
        <v>F59</v>
      </c>
      <c r="B70" s="327"/>
      <c r="C70" s="374"/>
      <c r="D70" s="374"/>
      <c r="E70" s="374"/>
      <c r="F70" s="374"/>
      <c r="G70" s="374"/>
      <c r="H70" s="374"/>
    </row>
    <row r="71" spans="1:8">
      <c r="A71" s="327" t="str">
        <f>+'Anexo II'!A65</f>
        <v>F60</v>
      </c>
      <c r="B71" s="327"/>
      <c r="C71" s="374"/>
      <c r="D71" s="374"/>
      <c r="E71" s="374"/>
      <c r="F71" s="374"/>
      <c r="G71" s="374"/>
      <c r="H71" s="374"/>
    </row>
    <row r="72" spans="1:8">
      <c r="A72" s="327" t="str">
        <f>+'Anexo II'!A66</f>
        <v>F61</v>
      </c>
      <c r="B72" s="327"/>
      <c r="C72" s="374"/>
      <c r="D72" s="374"/>
      <c r="E72" s="374"/>
      <c r="F72" s="374"/>
      <c r="G72" s="374"/>
      <c r="H72" s="374"/>
    </row>
    <row r="73" spans="1:8">
      <c r="A73" s="327" t="str">
        <f>+'Anexo II'!A67</f>
        <v>F62</v>
      </c>
      <c r="B73" s="327"/>
      <c r="C73" s="374"/>
      <c r="D73" s="374"/>
      <c r="E73" s="374"/>
      <c r="F73" s="374"/>
      <c r="G73" s="374"/>
      <c r="H73" s="374"/>
    </row>
    <row r="74" spans="1:8">
      <c r="A74" s="327" t="str">
        <f>+'Anexo II'!A68</f>
        <v>F63</v>
      </c>
      <c r="B74" s="327"/>
      <c r="C74" s="374"/>
      <c r="D74" s="374"/>
      <c r="E74" s="374"/>
      <c r="F74" s="374"/>
      <c r="G74" s="374"/>
      <c r="H74" s="374"/>
    </row>
    <row r="75" spans="1:8">
      <c r="A75" s="327" t="str">
        <f>+'Anexo II'!A69</f>
        <v>F64</v>
      </c>
      <c r="B75" s="327"/>
      <c r="C75" s="374"/>
      <c r="D75" s="374"/>
      <c r="E75" s="374"/>
      <c r="F75" s="374"/>
      <c r="G75" s="374"/>
      <c r="H75" s="374"/>
    </row>
    <row r="76" spans="1:8">
      <c r="A76" s="327" t="str">
        <f>+'Anexo II'!A70</f>
        <v>F65</v>
      </c>
      <c r="B76" s="327"/>
      <c r="C76" s="374"/>
      <c r="D76" s="374"/>
      <c r="E76" s="374"/>
      <c r="F76" s="374"/>
      <c r="G76" s="374"/>
      <c r="H76" s="374"/>
    </row>
    <row r="77" spans="1:8">
      <c r="A77" s="327" t="str">
        <f>+'Anexo II'!A71</f>
        <v>F66</v>
      </c>
      <c r="B77" s="327"/>
      <c r="C77" s="374"/>
      <c r="D77" s="374"/>
      <c r="E77" s="374"/>
      <c r="F77" s="374"/>
      <c r="G77" s="374"/>
      <c r="H77" s="374"/>
    </row>
    <row r="78" spans="1:8">
      <c r="A78" s="327" t="str">
        <f>+'Anexo II'!A72</f>
        <v>F67</v>
      </c>
      <c r="B78" s="327"/>
      <c r="C78" s="374"/>
      <c r="D78" s="374"/>
      <c r="E78" s="374"/>
      <c r="F78" s="374"/>
      <c r="G78" s="374"/>
      <c r="H78" s="374"/>
    </row>
    <row r="79" spans="1:8">
      <c r="A79" s="327" t="str">
        <f>+'Anexo II'!A73</f>
        <v>F68</v>
      </c>
      <c r="B79" s="327"/>
      <c r="C79" s="374"/>
      <c r="D79" s="374"/>
      <c r="E79" s="374"/>
      <c r="F79" s="374"/>
      <c r="G79" s="374"/>
      <c r="H79" s="374"/>
    </row>
    <row r="80" spans="1:8">
      <c r="A80" s="327" t="str">
        <f>+'Anexo II'!A74</f>
        <v>F69</v>
      </c>
      <c r="B80" s="327"/>
      <c r="C80" s="374"/>
      <c r="D80" s="374"/>
      <c r="E80" s="374"/>
      <c r="F80" s="374"/>
      <c r="G80" s="374"/>
      <c r="H80" s="374"/>
    </row>
    <row r="81" spans="1:8">
      <c r="A81" s="327" t="str">
        <f>+'Anexo II'!A75</f>
        <v>F70</v>
      </c>
      <c r="B81" s="327"/>
      <c r="C81" s="374"/>
      <c r="D81" s="374"/>
      <c r="E81" s="374"/>
      <c r="F81" s="374"/>
      <c r="G81" s="374"/>
      <c r="H81" s="374"/>
    </row>
    <row r="82" spans="1:8">
      <c r="A82" s="327" t="str">
        <f>+'Anexo II'!A76</f>
        <v>F71</v>
      </c>
      <c r="B82" s="327"/>
      <c r="C82" s="374"/>
      <c r="D82" s="374"/>
      <c r="E82" s="374"/>
      <c r="F82" s="374"/>
      <c r="G82" s="374"/>
      <c r="H82" s="374"/>
    </row>
    <row r="83" spans="1:8">
      <c r="A83" s="327" t="str">
        <f>+'Anexo II'!A77</f>
        <v>F72</v>
      </c>
      <c r="B83" s="327"/>
      <c r="C83" s="374"/>
      <c r="D83" s="374"/>
      <c r="E83" s="374"/>
      <c r="F83" s="374"/>
      <c r="G83" s="374"/>
      <c r="H83" s="374"/>
    </row>
    <row r="84" spans="1:8">
      <c r="A84" s="327" t="str">
        <f>+'Anexo II'!A78</f>
        <v>F73</v>
      </c>
      <c r="B84" s="327"/>
      <c r="C84" s="374"/>
      <c r="D84" s="374"/>
      <c r="E84" s="374"/>
      <c r="F84" s="374"/>
      <c r="G84" s="374"/>
      <c r="H84" s="374"/>
    </row>
    <row r="85" spans="1:8">
      <c r="A85" s="327" t="str">
        <f>+'Anexo II'!A79</f>
        <v>F74</v>
      </c>
      <c r="B85" s="327"/>
      <c r="C85" s="374"/>
      <c r="D85" s="374"/>
      <c r="E85" s="374"/>
      <c r="F85" s="374"/>
      <c r="G85" s="374"/>
      <c r="H85" s="374"/>
    </row>
    <row r="86" spans="1:8">
      <c r="A86" s="327" t="str">
        <f>+'Anexo II'!A80</f>
        <v>F75</v>
      </c>
      <c r="B86" s="327"/>
      <c r="C86" s="374"/>
      <c r="D86" s="374"/>
      <c r="E86" s="374"/>
      <c r="F86" s="374"/>
      <c r="G86" s="374"/>
      <c r="H86" s="374"/>
    </row>
    <row r="87" spans="1:8">
      <c r="A87" s="327" t="str">
        <f>+'Anexo II'!A81</f>
        <v>F76</v>
      </c>
      <c r="B87" s="327"/>
      <c r="C87" s="374"/>
      <c r="D87" s="374"/>
      <c r="E87" s="374"/>
      <c r="F87" s="374"/>
      <c r="G87" s="374"/>
      <c r="H87" s="374"/>
    </row>
    <row r="88" spans="1:8">
      <c r="A88" s="327" t="str">
        <f>+'Anexo II'!A82</f>
        <v>F77</v>
      </c>
      <c r="B88" s="327"/>
      <c r="C88" s="374"/>
      <c r="D88" s="374"/>
      <c r="E88" s="374"/>
      <c r="F88" s="374"/>
      <c r="G88" s="374"/>
      <c r="H88" s="374"/>
    </row>
    <row r="89" spans="1:8">
      <c r="A89" s="327" t="str">
        <f>+'Anexo II'!A83</f>
        <v>F78</v>
      </c>
      <c r="B89" s="327"/>
      <c r="C89" s="374"/>
      <c r="D89" s="374"/>
      <c r="E89" s="374"/>
      <c r="F89" s="374"/>
      <c r="G89" s="374"/>
      <c r="H89" s="374"/>
    </row>
    <row r="90" spans="1:8">
      <c r="A90" s="327" t="str">
        <f>+'Anexo II'!A84</f>
        <v>F79</v>
      </c>
      <c r="B90" s="327"/>
      <c r="C90" s="374"/>
      <c r="D90" s="374"/>
      <c r="E90" s="374"/>
      <c r="F90" s="374"/>
      <c r="G90" s="374"/>
      <c r="H90" s="374"/>
    </row>
    <row r="91" spans="1:8">
      <c r="A91" s="327" t="str">
        <f>+'Anexo II'!A85</f>
        <v>F80</v>
      </c>
      <c r="B91" s="327"/>
      <c r="C91" s="374"/>
      <c r="D91" s="374"/>
      <c r="E91" s="374"/>
      <c r="F91" s="374"/>
      <c r="G91" s="374"/>
      <c r="H91" s="374"/>
    </row>
    <row r="92" spans="1:8">
      <c r="A92" s="327" t="str">
        <f>+'Anexo II'!A86</f>
        <v>F81</v>
      </c>
      <c r="B92" s="327"/>
      <c r="C92" s="374"/>
      <c r="D92" s="374"/>
      <c r="E92" s="374"/>
      <c r="F92" s="374"/>
      <c r="G92" s="374"/>
      <c r="H92" s="374"/>
    </row>
    <row r="93" spans="1:8">
      <c r="A93" s="327" t="str">
        <f>+'Anexo II'!A87</f>
        <v>F82</v>
      </c>
      <c r="B93" s="327"/>
      <c r="C93" s="374"/>
      <c r="D93" s="374"/>
      <c r="E93" s="374"/>
      <c r="F93" s="374"/>
      <c r="G93" s="374"/>
      <c r="H93" s="374"/>
    </row>
    <row r="94" spans="1:8">
      <c r="A94" s="327" t="str">
        <f>+'Anexo II'!A88</f>
        <v>F83</v>
      </c>
      <c r="B94" s="327"/>
      <c r="C94" s="374"/>
      <c r="D94" s="374"/>
      <c r="E94" s="374"/>
      <c r="F94" s="374"/>
      <c r="G94" s="374"/>
      <c r="H94" s="374"/>
    </row>
    <row r="95" spans="1:8">
      <c r="A95" s="327" t="str">
        <f>+'Anexo II'!A89</f>
        <v>F84</v>
      </c>
      <c r="B95" s="327"/>
      <c r="C95" s="374"/>
      <c r="D95" s="374"/>
      <c r="E95" s="374"/>
      <c r="F95" s="374"/>
      <c r="G95" s="374"/>
      <c r="H95" s="374"/>
    </row>
    <row r="96" spans="1:8">
      <c r="A96" s="327" t="str">
        <f>+'Anexo II'!A90</f>
        <v>F85</v>
      </c>
      <c r="B96" s="327"/>
      <c r="C96" s="374"/>
      <c r="D96" s="374"/>
      <c r="E96" s="374"/>
      <c r="F96" s="374"/>
      <c r="G96" s="374"/>
      <c r="H96" s="374"/>
    </row>
    <row r="97" spans="1:8">
      <c r="A97" s="327" t="str">
        <f>+'Anexo II'!A91</f>
        <v>F86</v>
      </c>
      <c r="B97" s="327"/>
      <c r="C97" s="374"/>
      <c r="D97" s="374"/>
      <c r="E97" s="374"/>
      <c r="F97" s="374"/>
      <c r="G97" s="374"/>
      <c r="H97" s="374"/>
    </row>
    <row r="98" spans="1:8">
      <c r="A98" s="327" t="str">
        <f>+'Anexo II'!A92</f>
        <v>F87</v>
      </c>
      <c r="B98" s="327"/>
      <c r="C98" s="374"/>
      <c r="D98" s="374"/>
      <c r="E98" s="374"/>
      <c r="F98" s="374"/>
      <c r="G98" s="374"/>
      <c r="H98" s="374"/>
    </row>
    <row r="99" spans="1:8">
      <c r="A99" s="327" t="str">
        <f>+'Anexo II'!A93</f>
        <v>F88</v>
      </c>
      <c r="B99" s="327"/>
      <c r="C99" s="374"/>
      <c r="D99" s="374"/>
      <c r="E99" s="374"/>
      <c r="F99" s="374"/>
      <c r="G99" s="374"/>
      <c r="H99" s="374"/>
    </row>
    <row r="100" spans="1:8">
      <c r="A100" s="327" t="str">
        <f>+'Anexo II'!A94</f>
        <v>F89</v>
      </c>
      <c r="B100" s="327"/>
      <c r="C100" s="374"/>
      <c r="D100" s="374"/>
      <c r="E100" s="374"/>
      <c r="F100" s="374"/>
      <c r="G100" s="374"/>
      <c r="H100" s="374"/>
    </row>
    <row r="101" spans="1:8">
      <c r="A101" s="327" t="str">
        <f>+'Anexo II'!A95</f>
        <v>F90</v>
      </c>
      <c r="B101" s="327"/>
      <c r="C101" s="374"/>
      <c r="D101" s="374"/>
      <c r="E101" s="374"/>
      <c r="F101" s="374"/>
      <c r="G101" s="374"/>
      <c r="H101" s="374"/>
    </row>
    <row r="102" spans="1:8">
      <c r="A102" s="327" t="str">
        <f>+'Anexo II'!A96</f>
        <v>F91</v>
      </c>
      <c r="B102" s="327"/>
      <c r="C102" s="374"/>
      <c r="D102" s="374"/>
      <c r="E102" s="374"/>
      <c r="F102" s="374"/>
      <c r="G102" s="374"/>
      <c r="H102" s="374"/>
    </row>
    <row r="103" spans="1:8">
      <c r="A103" s="327" t="str">
        <f>+'Anexo II'!A97</f>
        <v>F92</v>
      </c>
      <c r="B103" s="327"/>
      <c r="C103" s="374"/>
      <c r="D103" s="374"/>
      <c r="E103" s="374"/>
      <c r="F103" s="374"/>
      <c r="G103" s="374"/>
      <c r="H103" s="374"/>
    </row>
    <row r="104" spans="1:8">
      <c r="A104" s="327" t="str">
        <f>+'Anexo II'!A98</f>
        <v>F93</v>
      </c>
      <c r="B104" s="327"/>
      <c r="C104" s="374"/>
      <c r="D104" s="374"/>
      <c r="E104" s="374"/>
      <c r="F104" s="374"/>
      <c r="G104" s="374"/>
      <c r="H104" s="374"/>
    </row>
    <row r="105" spans="1:8">
      <c r="A105" s="327" t="str">
        <f>+'Anexo II'!A99</f>
        <v>F94</v>
      </c>
      <c r="B105" s="327"/>
      <c r="C105" s="374"/>
      <c r="D105" s="374"/>
      <c r="E105" s="374"/>
      <c r="F105" s="374"/>
      <c r="G105" s="374"/>
      <c r="H105" s="374"/>
    </row>
    <row r="106" spans="1:8">
      <c r="A106" s="327" t="str">
        <f>+'Anexo II'!A100</f>
        <v>F95</v>
      </c>
      <c r="B106" s="327"/>
      <c r="C106" s="374"/>
      <c r="D106" s="374"/>
      <c r="E106" s="374"/>
      <c r="F106" s="374"/>
      <c r="G106" s="374"/>
      <c r="H106" s="374"/>
    </row>
    <row r="107" spans="1:8">
      <c r="A107" s="327" t="str">
        <f>+'Anexo II'!A101</f>
        <v>F96</v>
      </c>
      <c r="B107" s="327"/>
      <c r="C107" s="374"/>
      <c r="D107" s="374"/>
      <c r="E107" s="374"/>
      <c r="F107" s="374"/>
      <c r="G107" s="374"/>
      <c r="H107" s="374"/>
    </row>
    <row r="108" spans="1:8">
      <c r="A108" s="327" t="str">
        <f>+'Anexo II'!A102</f>
        <v>F97</v>
      </c>
      <c r="B108" s="327"/>
      <c r="C108" s="374"/>
      <c r="D108" s="374"/>
      <c r="E108" s="374"/>
      <c r="F108" s="374"/>
      <c r="G108" s="374"/>
      <c r="H108" s="374"/>
    </row>
    <row r="109" spans="1:8">
      <c r="A109" s="327" t="str">
        <f>+'Anexo II'!A103</f>
        <v>F98</v>
      </c>
      <c r="B109" s="327"/>
      <c r="C109" s="374"/>
      <c r="D109" s="374"/>
      <c r="E109" s="374"/>
      <c r="F109" s="374"/>
      <c r="G109" s="374"/>
      <c r="H109" s="374"/>
    </row>
    <row r="110" spans="1:8">
      <c r="A110" s="327" t="str">
        <f>+'Anexo II'!A104</f>
        <v>F99</v>
      </c>
      <c r="B110" s="327"/>
      <c r="C110" s="374"/>
      <c r="D110" s="374"/>
      <c r="E110" s="374"/>
      <c r="F110" s="374"/>
      <c r="G110" s="374"/>
      <c r="H110" s="374"/>
    </row>
    <row r="111" spans="1:8">
      <c r="A111" s="327" t="str">
        <f>+'Anexo II'!A105</f>
        <v>F100</v>
      </c>
      <c r="B111" s="327"/>
      <c r="C111" s="374"/>
      <c r="D111" s="374"/>
      <c r="E111" s="374"/>
      <c r="F111" s="374"/>
      <c r="G111" s="374"/>
      <c r="H111" s="374"/>
    </row>
    <row r="112" spans="1:8">
      <c r="A112" s="327" t="str">
        <f>+'Anexo II'!A106</f>
        <v>F101</v>
      </c>
      <c r="B112" s="327"/>
      <c r="C112" s="374"/>
      <c r="D112" s="374"/>
      <c r="E112" s="374"/>
      <c r="F112" s="374"/>
      <c r="G112" s="374"/>
      <c r="H112" s="374"/>
    </row>
    <row r="113" spans="1:8">
      <c r="A113" s="327" t="str">
        <f>+'Anexo II'!A107</f>
        <v>F102</v>
      </c>
      <c r="B113" s="327"/>
      <c r="C113" s="374"/>
      <c r="D113" s="374"/>
      <c r="E113" s="374"/>
      <c r="F113" s="374"/>
      <c r="G113" s="374"/>
      <c r="H113" s="374"/>
    </row>
    <row r="114" spans="1:8">
      <c r="A114" s="327" t="str">
        <f>+'Anexo II'!A108</f>
        <v>F103</v>
      </c>
      <c r="B114" s="327"/>
      <c r="C114" s="374"/>
      <c r="D114" s="374"/>
      <c r="E114" s="374"/>
      <c r="F114" s="374"/>
      <c r="G114" s="374"/>
      <c r="H114" s="374"/>
    </row>
    <row r="115" spans="1:8">
      <c r="A115" s="327" t="str">
        <f>+'Anexo II'!A109</f>
        <v>F104</v>
      </c>
      <c r="B115" s="327"/>
      <c r="C115" s="374"/>
      <c r="D115" s="374"/>
      <c r="E115" s="374"/>
      <c r="F115" s="374"/>
      <c r="G115" s="374"/>
      <c r="H115" s="374"/>
    </row>
    <row r="116" spans="1:8">
      <c r="A116" s="327" t="str">
        <f>+'Anexo II'!A110</f>
        <v>F105</v>
      </c>
      <c r="B116" s="327"/>
      <c r="C116" s="374"/>
      <c r="D116" s="374"/>
      <c r="E116" s="374"/>
      <c r="F116" s="374"/>
      <c r="G116" s="374"/>
      <c r="H116" s="374"/>
    </row>
    <row r="117" spans="1:8">
      <c r="A117" s="327" t="str">
        <f>+'Anexo II'!A111</f>
        <v>F106</v>
      </c>
      <c r="B117" s="327"/>
      <c r="C117" s="374"/>
      <c r="D117" s="374"/>
      <c r="E117" s="374"/>
      <c r="F117" s="374"/>
      <c r="G117" s="374"/>
      <c r="H117" s="374"/>
    </row>
    <row r="118" spans="1:8">
      <c r="A118" s="327" t="str">
        <f>+'Anexo II'!A112</f>
        <v>F107</v>
      </c>
      <c r="B118" s="327"/>
      <c r="C118" s="374"/>
      <c r="D118" s="374"/>
      <c r="E118" s="374"/>
      <c r="F118" s="374"/>
      <c r="G118" s="374"/>
      <c r="H118" s="374"/>
    </row>
    <row r="119" spans="1:8">
      <c r="A119" s="327" t="str">
        <f>+'Anexo II'!A113</f>
        <v>F108</v>
      </c>
      <c r="B119" s="327"/>
      <c r="C119" s="374"/>
      <c r="D119" s="374"/>
      <c r="E119" s="374"/>
      <c r="F119" s="374"/>
      <c r="G119" s="374"/>
      <c r="H119" s="374"/>
    </row>
    <row r="120" spans="1:8">
      <c r="A120" s="327" t="str">
        <f>+'Anexo II'!A114</f>
        <v>F109</v>
      </c>
      <c r="B120" s="327"/>
      <c r="C120" s="374"/>
      <c r="D120" s="374"/>
      <c r="E120" s="374"/>
      <c r="F120" s="374"/>
      <c r="G120" s="374"/>
      <c r="H120" s="374"/>
    </row>
    <row r="121" spans="1:8">
      <c r="A121" s="327" t="str">
        <f>+'Anexo II'!A115</f>
        <v>F110</v>
      </c>
      <c r="B121" s="327"/>
      <c r="C121" s="374"/>
      <c r="D121" s="374"/>
      <c r="E121" s="374"/>
      <c r="F121" s="374"/>
      <c r="G121" s="374"/>
      <c r="H121" s="374"/>
    </row>
    <row r="122" spans="1:8">
      <c r="A122" s="327" t="str">
        <f>+'Anexo II'!A116</f>
        <v>F111</v>
      </c>
      <c r="B122" s="327"/>
      <c r="C122" s="374"/>
      <c r="D122" s="374"/>
      <c r="E122" s="374"/>
      <c r="F122" s="374"/>
      <c r="G122" s="374"/>
      <c r="H122" s="374"/>
    </row>
    <row r="123" spans="1:8">
      <c r="A123" s="327" t="str">
        <f>+'Anexo II'!A117</f>
        <v>F112</v>
      </c>
      <c r="B123" s="327"/>
      <c r="C123" s="374"/>
      <c r="D123" s="374"/>
      <c r="E123" s="374"/>
      <c r="F123" s="374"/>
      <c r="G123" s="374"/>
      <c r="H123" s="374"/>
    </row>
    <row r="124" spans="1:8">
      <c r="A124" s="327" t="str">
        <f>+'Anexo II'!A118</f>
        <v>F113</v>
      </c>
      <c r="B124" s="327"/>
      <c r="C124" s="374"/>
      <c r="D124" s="374"/>
      <c r="E124" s="374"/>
      <c r="F124" s="374"/>
      <c r="G124" s="374"/>
      <c r="H124" s="374"/>
    </row>
    <row r="125" spans="1:8">
      <c r="A125" s="327" t="str">
        <f>+'Anexo II'!A119</f>
        <v>F114</v>
      </c>
      <c r="B125" s="327"/>
      <c r="C125" s="374"/>
      <c r="D125" s="374"/>
      <c r="E125" s="374"/>
      <c r="F125" s="374"/>
      <c r="G125" s="374"/>
      <c r="H125" s="374"/>
    </row>
    <row r="126" spans="1:8">
      <c r="A126" s="327" t="str">
        <f>+'Anexo II'!A120</f>
        <v>F115</v>
      </c>
      <c r="B126" s="327"/>
      <c r="C126" s="374"/>
      <c r="D126" s="374"/>
      <c r="E126" s="374"/>
      <c r="F126" s="374"/>
      <c r="G126" s="374"/>
      <c r="H126" s="374"/>
    </row>
    <row r="127" spans="1:8">
      <c r="A127" s="327" t="str">
        <f>+'Anexo II'!A121</f>
        <v>F116</v>
      </c>
      <c r="B127" s="327"/>
      <c r="C127" s="374"/>
      <c r="D127" s="374"/>
      <c r="E127" s="374"/>
      <c r="F127" s="374"/>
      <c r="G127" s="374"/>
      <c r="H127" s="374"/>
    </row>
    <row r="128" spans="1:8" s="361" customFormat="1">
      <c r="A128" s="327" t="str">
        <f>+'Anexo II'!A122</f>
        <v>F117</v>
      </c>
      <c r="B128" s="327"/>
      <c r="C128" s="374"/>
      <c r="D128" s="374"/>
      <c r="E128" s="374"/>
      <c r="F128" s="374"/>
      <c r="G128" s="374"/>
      <c r="H128" s="374"/>
    </row>
    <row r="129" spans="1:10" s="203" customFormat="1">
      <c r="A129" s="327" t="str">
        <f>+'Anexo II'!A123</f>
        <v>F118</v>
      </c>
      <c r="B129" s="327"/>
      <c r="C129" s="374"/>
      <c r="D129" s="374"/>
      <c r="E129" s="374"/>
      <c r="F129" s="374"/>
      <c r="G129" s="374"/>
      <c r="H129" s="374"/>
      <c r="J129" s="426">
        <v>44505</v>
      </c>
    </row>
    <row r="130" spans="1:10">
      <c r="A130" s="327" t="str">
        <f>+'Anexo II'!A124</f>
        <v>F119</v>
      </c>
      <c r="B130" s="327"/>
      <c r="C130" s="374"/>
      <c r="D130" s="374"/>
      <c r="E130" s="374"/>
      <c r="F130" s="374"/>
      <c r="G130" s="374"/>
      <c r="H130" s="374"/>
      <c r="J130" s="427">
        <f>+J129+90</f>
        <v>44595</v>
      </c>
    </row>
    <row r="131" spans="1:10">
      <c r="A131" s="327" t="str">
        <f>+'Anexo II'!A125</f>
        <v>F120</v>
      </c>
      <c r="B131" s="327"/>
      <c r="C131" s="374"/>
      <c r="D131" s="374"/>
      <c r="E131" s="374"/>
      <c r="F131" s="374"/>
      <c r="G131" s="374"/>
      <c r="H131" s="374"/>
    </row>
    <row r="132" spans="1:10">
      <c r="A132" s="327" t="str">
        <f>+'Anexo II'!A126</f>
        <v>F121</v>
      </c>
      <c r="B132" s="327"/>
      <c r="C132" s="374"/>
      <c r="D132" s="374"/>
      <c r="E132" s="374"/>
      <c r="F132" s="374"/>
      <c r="G132" s="374"/>
      <c r="H132" s="374"/>
    </row>
    <row r="133" spans="1:10">
      <c r="A133" s="327" t="str">
        <f>+'Anexo II'!A127</f>
        <v>F122</v>
      </c>
      <c r="B133" s="327"/>
      <c r="C133" s="374"/>
      <c r="D133" s="374"/>
      <c r="E133" s="374"/>
      <c r="F133" s="374"/>
      <c r="G133" s="374"/>
      <c r="H133" s="374"/>
    </row>
    <row r="134" spans="1:10">
      <c r="A134" s="327" t="str">
        <f>+'Anexo II'!A128</f>
        <v>F123</v>
      </c>
      <c r="B134" s="327"/>
      <c r="C134" s="374"/>
      <c r="D134" s="374"/>
      <c r="E134" s="374"/>
      <c r="F134" s="374"/>
      <c r="G134" s="374"/>
      <c r="H134" s="374"/>
    </row>
    <row r="135" spans="1:10">
      <c r="A135" s="327" t="str">
        <f>+'Anexo II'!A129</f>
        <v>F124</v>
      </c>
      <c r="B135" s="327"/>
      <c r="C135" s="374"/>
      <c r="D135" s="374"/>
      <c r="E135" s="374"/>
      <c r="F135" s="374"/>
      <c r="G135" s="374"/>
      <c r="H135" s="374"/>
    </row>
    <row r="136" spans="1:10">
      <c r="A136" s="327" t="str">
        <f>+'Anexo II'!A130</f>
        <v>F125</v>
      </c>
      <c r="B136" s="327"/>
      <c r="C136" s="374"/>
      <c r="D136" s="374"/>
      <c r="E136" s="374"/>
      <c r="F136" s="374"/>
      <c r="G136" s="374"/>
      <c r="H136" s="374"/>
    </row>
    <row r="137" spans="1:10">
      <c r="A137" s="327" t="str">
        <f>+'Anexo II'!A131</f>
        <v>F126</v>
      </c>
      <c r="B137" s="327"/>
      <c r="C137" s="374"/>
      <c r="D137" s="374"/>
      <c r="E137" s="374"/>
      <c r="F137" s="374"/>
      <c r="G137" s="374"/>
      <c r="H137" s="374"/>
    </row>
    <row r="138" spans="1:10">
      <c r="A138" s="327" t="str">
        <f>+'Anexo II'!A132</f>
        <v>F127</v>
      </c>
      <c r="B138" s="327"/>
      <c r="C138" s="374"/>
      <c r="D138" s="374"/>
      <c r="E138" s="374"/>
      <c r="F138" s="374"/>
      <c r="G138" s="374"/>
      <c r="H138" s="374"/>
    </row>
    <row r="139" spans="1:10">
      <c r="A139" s="327" t="str">
        <f>+'Anexo II'!A133</f>
        <v>F128</v>
      </c>
      <c r="B139" s="327"/>
      <c r="C139" s="374"/>
      <c r="D139" s="374"/>
      <c r="E139" s="374"/>
      <c r="F139" s="374"/>
      <c r="G139" s="374"/>
      <c r="H139" s="374"/>
    </row>
    <row r="140" spans="1:10">
      <c r="A140" s="327" t="str">
        <f>+'Anexo II'!A134</f>
        <v>F129</v>
      </c>
      <c r="B140" s="327"/>
      <c r="C140" s="374"/>
      <c r="D140" s="374"/>
      <c r="E140" s="374"/>
      <c r="F140" s="374"/>
      <c r="G140" s="374"/>
      <c r="H140" s="374"/>
    </row>
    <row r="141" spans="1:10">
      <c r="A141" s="327" t="str">
        <f>+'Anexo II'!A135</f>
        <v>F130</v>
      </c>
      <c r="B141" s="327"/>
      <c r="C141" s="374"/>
      <c r="D141" s="374"/>
      <c r="E141" s="374"/>
      <c r="F141" s="374"/>
      <c r="G141" s="374"/>
      <c r="H141" s="374"/>
    </row>
    <row r="142" spans="1:10">
      <c r="A142" s="327" t="str">
        <f>+'Anexo II'!A136</f>
        <v>F131</v>
      </c>
      <c r="B142" s="327"/>
      <c r="C142" s="374"/>
      <c r="D142" s="374"/>
      <c r="E142" s="374"/>
      <c r="F142" s="374"/>
      <c r="G142" s="374"/>
      <c r="H142" s="374"/>
    </row>
    <row r="143" spans="1:10">
      <c r="A143" s="327" t="str">
        <f>+'Anexo II'!A137</f>
        <v>F132</v>
      </c>
      <c r="B143" s="327"/>
      <c r="C143" s="374"/>
      <c r="D143" s="374"/>
      <c r="E143" s="374"/>
      <c r="F143" s="374"/>
      <c r="G143" s="374"/>
      <c r="H143" s="374"/>
    </row>
    <row r="144" spans="1:10">
      <c r="A144" s="327" t="str">
        <f>+'Anexo II'!A138</f>
        <v>F133</v>
      </c>
      <c r="B144" s="327"/>
      <c r="C144" s="374"/>
      <c r="D144" s="374"/>
      <c r="E144" s="374"/>
      <c r="F144" s="374"/>
      <c r="G144" s="374"/>
      <c r="H144" s="374"/>
    </row>
    <row r="145" spans="1:8">
      <c r="A145" s="327" t="str">
        <f>+'Anexo II'!A139</f>
        <v>F134</v>
      </c>
      <c r="B145" s="327"/>
      <c r="C145" s="374"/>
      <c r="D145" s="374"/>
      <c r="E145" s="374"/>
      <c r="F145" s="374"/>
      <c r="G145" s="374"/>
      <c r="H145" s="374"/>
    </row>
    <row r="146" spans="1:8">
      <c r="A146" s="327" t="str">
        <f>+'Anexo II'!A140</f>
        <v>F135</v>
      </c>
      <c r="B146" s="327"/>
      <c r="C146" s="374"/>
      <c r="D146" s="374"/>
      <c r="E146" s="374"/>
      <c r="F146" s="374"/>
      <c r="G146" s="374"/>
      <c r="H146" s="374"/>
    </row>
    <row r="147" spans="1:8">
      <c r="A147" s="327" t="str">
        <f>+'Anexo II'!A141</f>
        <v>F136</v>
      </c>
      <c r="B147" s="327"/>
      <c r="C147" s="374"/>
      <c r="D147" s="374"/>
      <c r="E147" s="374"/>
      <c r="F147" s="374"/>
      <c r="G147" s="374"/>
      <c r="H147" s="374"/>
    </row>
    <row r="148" spans="1:8">
      <c r="A148" s="327" t="str">
        <f>+'Anexo II'!A142</f>
        <v>F137</v>
      </c>
      <c r="B148" s="327"/>
      <c r="C148" s="374"/>
      <c r="D148" s="374"/>
      <c r="E148" s="374"/>
      <c r="F148" s="374"/>
      <c r="G148" s="374"/>
      <c r="H148" s="374"/>
    </row>
    <row r="149" spans="1:8">
      <c r="A149" s="327" t="str">
        <f>+'Anexo II'!A143</f>
        <v>F138</v>
      </c>
      <c r="B149" s="327"/>
      <c r="C149" s="374"/>
      <c r="D149" s="374"/>
      <c r="E149" s="374"/>
      <c r="F149" s="374"/>
      <c r="G149" s="374"/>
      <c r="H149" s="374"/>
    </row>
    <row r="150" spans="1:8">
      <c r="A150" s="327" t="str">
        <f>+'Anexo II'!A144</f>
        <v>F139</v>
      </c>
      <c r="B150" s="327"/>
      <c r="C150" s="374"/>
      <c r="D150" s="374"/>
      <c r="E150" s="374"/>
      <c r="F150" s="374"/>
      <c r="G150" s="374"/>
      <c r="H150" s="374"/>
    </row>
    <row r="151" spans="1:8">
      <c r="A151" s="327" t="str">
        <f>+'Anexo II'!A145</f>
        <v>F140</v>
      </c>
      <c r="B151" s="327"/>
      <c r="C151" s="374"/>
      <c r="D151" s="374"/>
      <c r="E151" s="374"/>
      <c r="F151" s="374"/>
      <c r="G151" s="374"/>
      <c r="H151" s="374"/>
    </row>
    <row r="152" spans="1:8">
      <c r="A152" s="327" t="str">
        <f>+'Anexo II'!A146</f>
        <v>F141</v>
      </c>
      <c r="B152" s="327"/>
      <c r="C152" s="374"/>
      <c r="D152" s="374"/>
      <c r="E152" s="374"/>
      <c r="F152" s="374"/>
      <c r="G152" s="374"/>
      <c r="H152" s="374"/>
    </row>
    <row r="153" spans="1:8">
      <c r="A153" s="327" t="str">
        <f>+'Anexo II'!A147</f>
        <v>F142</v>
      </c>
      <c r="B153" s="327"/>
      <c r="C153" s="374"/>
      <c r="D153" s="374"/>
      <c r="E153" s="374"/>
      <c r="F153" s="374"/>
      <c r="G153" s="374"/>
      <c r="H153" s="374"/>
    </row>
    <row r="154" spans="1:8">
      <c r="A154" s="327" t="str">
        <f>+'Anexo II'!A148</f>
        <v>F143</v>
      </c>
      <c r="B154" s="327"/>
      <c r="C154" s="374"/>
      <c r="D154" s="374"/>
      <c r="E154" s="374"/>
      <c r="F154" s="374"/>
      <c r="G154" s="374"/>
      <c r="H154" s="374"/>
    </row>
    <row r="155" spans="1:8">
      <c r="A155" s="327" t="str">
        <f>+'Anexo II'!A149</f>
        <v>F144</v>
      </c>
      <c r="B155" s="327"/>
      <c r="C155" s="374"/>
      <c r="D155" s="374"/>
      <c r="E155" s="374"/>
      <c r="F155" s="374"/>
      <c r="G155" s="374"/>
      <c r="H155" s="374"/>
    </row>
    <row r="156" spans="1:8">
      <c r="A156" s="327" t="str">
        <f>+'Anexo II'!A150</f>
        <v>F145</v>
      </c>
      <c r="B156" s="327"/>
      <c r="C156" s="374"/>
      <c r="D156" s="374"/>
      <c r="E156" s="374"/>
      <c r="F156" s="374"/>
      <c r="G156" s="374"/>
      <c r="H156" s="374"/>
    </row>
    <row r="157" spans="1:8">
      <c r="A157" s="327" t="str">
        <f>+'Anexo II'!A151</f>
        <v>F146</v>
      </c>
      <c r="B157" s="327"/>
      <c r="C157" s="374"/>
      <c r="D157" s="374"/>
      <c r="E157" s="374"/>
      <c r="F157" s="374"/>
      <c r="G157" s="374"/>
      <c r="H157" s="374"/>
    </row>
    <row r="158" spans="1:8">
      <c r="A158" s="327" t="str">
        <f>+'Anexo II'!A152</f>
        <v>F147</v>
      </c>
      <c r="B158" s="327"/>
      <c r="C158" s="374"/>
      <c r="D158" s="374"/>
      <c r="E158" s="374"/>
      <c r="F158" s="374"/>
      <c r="G158" s="374"/>
      <c r="H158" s="374"/>
    </row>
    <row r="159" spans="1:8">
      <c r="A159" s="327" t="str">
        <f>+'Anexo II'!A153</f>
        <v>F148</v>
      </c>
      <c r="B159" s="327"/>
      <c r="C159" s="374"/>
      <c r="D159" s="374"/>
      <c r="E159" s="374"/>
      <c r="F159" s="374"/>
      <c r="G159" s="374"/>
      <c r="H159" s="374"/>
    </row>
    <row r="160" spans="1:8">
      <c r="A160" s="327" t="str">
        <f>+'Anexo II'!A154</f>
        <v>F149</v>
      </c>
      <c r="B160" s="327"/>
      <c r="C160" s="374"/>
      <c r="D160" s="374"/>
      <c r="E160" s="374"/>
      <c r="F160" s="374"/>
      <c r="G160" s="374"/>
      <c r="H160" s="374"/>
    </row>
    <row r="161" spans="1:8">
      <c r="A161" s="327" t="str">
        <f>+'Anexo II'!A155</f>
        <v>F150</v>
      </c>
      <c r="B161" s="327"/>
      <c r="C161" s="374"/>
      <c r="D161" s="374"/>
      <c r="E161" s="374"/>
      <c r="F161" s="374"/>
      <c r="G161" s="374"/>
      <c r="H161" s="374"/>
    </row>
    <row r="162" spans="1:8" ht="15">
      <c r="A162" s="405">
        <f>COUNTA(A12:A161)</f>
        <v>150</v>
      </c>
      <c r="B162" s="359"/>
      <c r="C162" s="359"/>
      <c r="D162" s="359"/>
      <c r="E162" s="359"/>
      <c r="F162" s="360"/>
      <c r="G162" s="330"/>
      <c r="H162" s="407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71</vt:i4>
      </vt:variant>
    </vt:vector>
  </HeadingPairs>
  <TitlesOfParts>
    <vt:vector size="92" baseType="lpstr">
      <vt:lpstr>Formulário</vt:lpstr>
      <vt:lpstr>Anexo I</vt:lpstr>
      <vt:lpstr>Anexo II</vt:lpstr>
      <vt:lpstr>Anexo III</vt:lpstr>
      <vt:lpstr>NQ</vt:lpstr>
      <vt:lpstr>CO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'Anexo 3a'!Área_de_Impressão</vt:lpstr>
      <vt:lpstr>'Anexo 4a'!Área_de_Impressão</vt:lpstr>
      <vt:lpstr>'Anexo 5a'!Área_de_Impressão</vt:lpstr>
      <vt:lpstr>'Anexo I'!Área_de_Impressão</vt:lpstr>
      <vt:lpstr>'Anexo II'!Área_de_Impressão</vt:lpstr>
      <vt:lpstr>'Anexo III'!Área_de_Impressão</vt:lpstr>
      <vt:lpstr>'Anexo IV'!Área_de_Impressão</vt:lpstr>
      <vt:lpstr>'Anexo V'!Área_de_Impressão</vt:lpstr>
      <vt:lpstr>'Anexo V C'!Área_de_Impressão</vt:lpstr>
      <vt:lpstr>CO!Área_de_Impressão</vt:lpstr>
      <vt:lpstr>Formulário!Área_de_Impressão</vt:lpstr>
      <vt:lpstr>NQ!Área_de_Impressão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  <vt:lpstr>'Anexo I'!Títulos_de_Impressão</vt:lpstr>
      <vt:lpstr>'Anexo II'!Títulos_de_Impressão</vt:lpstr>
      <vt:lpstr>'Anexo III'!Títulos_de_Impressão</vt:lpstr>
      <vt:lpstr>'Anexo IV'!Títulos_de_Impressão</vt:lpstr>
      <vt:lpstr>'Anexo V'!Títulos_de_Impressão</vt:lpstr>
      <vt:lpstr>'Anexo V C'!Títulos_de_Impressão</vt:lpstr>
      <vt:lpstr>HCC!Títulos_de_Impressão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Utilizador do Windows</cp:lastModifiedBy>
  <cp:lastPrinted>2021-11-08T15:22:39Z</cp:lastPrinted>
  <dcterms:created xsi:type="dcterms:W3CDTF">2019-03-25T15:44:45Z</dcterms:created>
  <dcterms:modified xsi:type="dcterms:W3CDTF">2022-11-04T11:44:28Z</dcterms:modified>
</cp:coreProperties>
</file>